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384" windowHeight="8508" activeTab="0"/>
  </bookViews>
  <sheets>
    <sheet name="RPT1032200901050309329-63715H3K" sheetId="1" r:id="rId1"/>
  </sheets>
  <definedNames/>
  <calcPr fullCalcOnLoad="1"/>
</workbook>
</file>

<file path=xl/sharedStrings.xml><?xml version="1.0" encoding="utf-8"?>
<sst xmlns="http://schemas.openxmlformats.org/spreadsheetml/2006/main" count="260" uniqueCount="193">
  <si>
    <t>Class Name</t>
  </si>
  <si>
    <t>County</t>
  </si>
  <si>
    <t>Snapshot Date</t>
  </si>
  <si>
    <t>Fiscal Year</t>
  </si>
  <si>
    <t xml:space="preserve">Report Comments </t>
  </si>
  <si>
    <t>County - Gov Level 1 - FY2007- 12/31/08</t>
  </si>
  <si>
    <t>REVENUES</t>
  </si>
  <si>
    <t>EXPENDITURES</t>
  </si>
  <si>
    <t>Municipal</t>
  </si>
  <si>
    <t>Code</t>
  </si>
  <si>
    <t>Name</t>
  </si>
  <si>
    <t>Fiscal</t>
  </si>
  <si>
    <t>Year</t>
  </si>
  <si>
    <t>End</t>
  </si>
  <si>
    <t>Population</t>
  </si>
  <si>
    <t>Enrollment</t>
  </si>
  <si>
    <t>Land Area</t>
  </si>
  <si>
    <t>(Sq. Mi.)</t>
  </si>
  <si>
    <t>Full Value</t>
  </si>
  <si>
    <t>Total Debt</t>
  </si>
  <si>
    <t>Outstanding at</t>
  </si>
  <si>
    <t>End of FY</t>
  </si>
  <si>
    <t>Status</t>
  </si>
  <si>
    <t>Real Property</t>
  </si>
  <si>
    <t>Taxes and</t>
  </si>
  <si>
    <t>Assessments</t>
  </si>
  <si>
    <t>Other Real</t>
  </si>
  <si>
    <t>Property</t>
  </si>
  <si>
    <t>Tax Items</t>
  </si>
  <si>
    <t>Sales And</t>
  </si>
  <si>
    <t>Use Tax</t>
  </si>
  <si>
    <t>Other</t>
  </si>
  <si>
    <t>Non Property</t>
  </si>
  <si>
    <t>Taxes</t>
  </si>
  <si>
    <t>Charges For</t>
  </si>
  <si>
    <t>Services</t>
  </si>
  <si>
    <t>Charges To Other</t>
  </si>
  <si>
    <t>Governments</t>
  </si>
  <si>
    <t>Use And Sale</t>
  </si>
  <si>
    <t>Of Property</t>
  </si>
  <si>
    <t>Other Local</t>
  </si>
  <si>
    <t>Revenues</t>
  </si>
  <si>
    <t>Local</t>
  </si>
  <si>
    <t>State</t>
  </si>
  <si>
    <t>Aid</t>
  </si>
  <si>
    <t>Federal</t>
  </si>
  <si>
    <t>Total</t>
  </si>
  <si>
    <t>Proceeds</t>
  </si>
  <si>
    <t>Of Debt</t>
  </si>
  <si>
    <t>Sources</t>
  </si>
  <si>
    <t>Total Revenues</t>
  </si>
  <si>
    <t>and Other Sources</t>
  </si>
  <si>
    <t>General</t>
  </si>
  <si>
    <t>Government</t>
  </si>
  <si>
    <t>Education</t>
  </si>
  <si>
    <t>Public</t>
  </si>
  <si>
    <t>Safety</t>
  </si>
  <si>
    <t>Health</t>
  </si>
  <si>
    <t>Transportation</t>
  </si>
  <si>
    <t>Social</t>
  </si>
  <si>
    <t>Economic</t>
  </si>
  <si>
    <t>Development</t>
  </si>
  <si>
    <t>Culture And</t>
  </si>
  <si>
    <t>Recreation</t>
  </si>
  <si>
    <t>Community</t>
  </si>
  <si>
    <t>Utilities</t>
  </si>
  <si>
    <t>Sanitation</t>
  </si>
  <si>
    <t>Employee</t>
  </si>
  <si>
    <t>Benefits</t>
  </si>
  <si>
    <t>Debt</t>
  </si>
  <si>
    <t>Service</t>
  </si>
  <si>
    <t>Expenditures</t>
  </si>
  <si>
    <t>Uses</t>
  </si>
  <si>
    <t>and Other Uses</t>
  </si>
  <si>
    <t>County of Albany</t>
  </si>
  <si>
    <t>Albany</t>
  </si>
  <si>
    <t>Reviewed</t>
  </si>
  <si>
    <t>County of Allegany</t>
  </si>
  <si>
    <t>Allegany</t>
  </si>
  <si>
    <t>County of Broome</t>
  </si>
  <si>
    <t>Broome</t>
  </si>
  <si>
    <t>County of Cattaraugus</t>
  </si>
  <si>
    <t>Cattaraugus</t>
  </si>
  <si>
    <t>County of Cayuga</t>
  </si>
  <si>
    <t>Cayuga</t>
  </si>
  <si>
    <t>County of Chautauqua</t>
  </si>
  <si>
    <t>Chautauqua</t>
  </si>
  <si>
    <t>County of Chemung</t>
  </si>
  <si>
    <t>Chemung</t>
  </si>
  <si>
    <t>County of Chenango</t>
  </si>
  <si>
    <t>Chenango</t>
  </si>
  <si>
    <t>County of Clinton</t>
  </si>
  <si>
    <t>Clinton</t>
  </si>
  <si>
    <t>County of Columbia</t>
  </si>
  <si>
    <t>Columbia</t>
  </si>
  <si>
    <t>Not Available</t>
  </si>
  <si>
    <t>County of Cortland</t>
  </si>
  <si>
    <t>Cortland</t>
  </si>
  <si>
    <t>Preliminary</t>
  </si>
  <si>
    <t>County of Delaware</t>
  </si>
  <si>
    <t>Delaware</t>
  </si>
  <si>
    <t>County of Dutchess</t>
  </si>
  <si>
    <t>Dutchess</t>
  </si>
  <si>
    <t>County of Erie</t>
  </si>
  <si>
    <t>Erie</t>
  </si>
  <si>
    <t>County of Essex</t>
  </si>
  <si>
    <t>Essex</t>
  </si>
  <si>
    <t>County of Franklin</t>
  </si>
  <si>
    <t>Franklin</t>
  </si>
  <si>
    <t>County of Fulton</t>
  </si>
  <si>
    <t>Fulton</t>
  </si>
  <si>
    <t>County of Genesee</t>
  </si>
  <si>
    <t>Genesee</t>
  </si>
  <si>
    <t>County of Greene</t>
  </si>
  <si>
    <t>Greene</t>
  </si>
  <si>
    <t>County of Hamilton</t>
  </si>
  <si>
    <t>Hamilton</t>
  </si>
  <si>
    <t>County of Herkimer</t>
  </si>
  <si>
    <t>Herkimer</t>
  </si>
  <si>
    <t>County of Jefferson</t>
  </si>
  <si>
    <t>Jefferson</t>
  </si>
  <si>
    <t>County of Lewis</t>
  </si>
  <si>
    <t>Lewis</t>
  </si>
  <si>
    <t>County of Livingston</t>
  </si>
  <si>
    <t>Livingston</t>
  </si>
  <si>
    <t>County of Madison</t>
  </si>
  <si>
    <t>Madison</t>
  </si>
  <si>
    <t>County of Monroe</t>
  </si>
  <si>
    <t>Monroe</t>
  </si>
  <si>
    <t>County of Montgomery</t>
  </si>
  <si>
    <t>Montgomery</t>
  </si>
  <si>
    <t>County of Nassau</t>
  </si>
  <si>
    <t>Nassau</t>
  </si>
  <si>
    <t>County of Niagara</t>
  </si>
  <si>
    <t>Niagara</t>
  </si>
  <si>
    <t>County of Oneida</t>
  </si>
  <si>
    <t>Oneida</t>
  </si>
  <si>
    <t>County of Onondaga</t>
  </si>
  <si>
    <t>Onondaga</t>
  </si>
  <si>
    <t>County of Ontario</t>
  </si>
  <si>
    <t>Ontario</t>
  </si>
  <si>
    <t>County of Orange</t>
  </si>
  <si>
    <t>Orange</t>
  </si>
  <si>
    <t>County of Orleans</t>
  </si>
  <si>
    <t>Orleans</t>
  </si>
  <si>
    <t>County of Oswego</t>
  </si>
  <si>
    <t>Oswego</t>
  </si>
  <si>
    <t>County of Otsego</t>
  </si>
  <si>
    <t>Otsego</t>
  </si>
  <si>
    <t>County of Putnam</t>
  </si>
  <si>
    <t>Putnam</t>
  </si>
  <si>
    <t>County of Rensselaer</t>
  </si>
  <si>
    <t>Rensselaer</t>
  </si>
  <si>
    <t>County of Rockland</t>
  </si>
  <si>
    <t>Rockland</t>
  </si>
  <si>
    <t>County of St. Lawrence</t>
  </si>
  <si>
    <t>St. Lawrence</t>
  </si>
  <si>
    <t>County of Saratoga</t>
  </si>
  <si>
    <t>Saratoga</t>
  </si>
  <si>
    <t>County of Schenectady</t>
  </si>
  <si>
    <t>Schenectady</t>
  </si>
  <si>
    <t>County of Schoharie</t>
  </si>
  <si>
    <t>Schoharie</t>
  </si>
  <si>
    <t>County of Schuyler</t>
  </si>
  <si>
    <t>Schuyler</t>
  </si>
  <si>
    <t>County of Seneca</t>
  </si>
  <si>
    <t>Seneca</t>
  </si>
  <si>
    <t>County of Steuben</t>
  </si>
  <si>
    <t>Steuben</t>
  </si>
  <si>
    <t>County of Suffolk</t>
  </si>
  <si>
    <t>Suffolk</t>
  </si>
  <si>
    <t>County of Sullivan</t>
  </si>
  <si>
    <t>Sullivan</t>
  </si>
  <si>
    <t>County of Tioga</t>
  </si>
  <si>
    <t>Tioga</t>
  </si>
  <si>
    <t>County of Tompkins</t>
  </si>
  <si>
    <t>Tompkins</t>
  </si>
  <si>
    <t>County of Ulster</t>
  </si>
  <si>
    <t>Ulster</t>
  </si>
  <si>
    <t>County of Warren</t>
  </si>
  <si>
    <t>Warren</t>
  </si>
  <si>
    <t>County of Washington</t>
  </si>
  <si>
    <t>Washington</t>
  </si>
  <si>
    <t>County of Wayne</t>
  </si>
  <si>
    <t>Wayne</t>
  </si>
  <si>
    <t>County of Westchester</t>
  </si>
  <si>
    <t>Westchester</t>
  </si>
  <si>
    <t>County of Wyoming</t>
  </si>
  <si>
    <t>Wyoming</t>
  </si>
  <si>
    <t>County of Yates</t>
  </si>
  <si>
    <t>Yates</t>
  </si>
  <si>
    <t>Total by Class:</t>
  </si>
  <si>
    <t>Grand 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</si>
</sst>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8"/>
      <color indexed="18"/>
      <name val="Courier"/>
      <family val="3"/>
    </font>
    <font>
      <b/>
      <sz val="8"/>
      <color indexed="12"/>
      <name val="Courier"/>
      <family val="3"/>
    </font>
    <font>
      <b/>
      <sz val="12"/>
      <color indexed="17"/>
      <name val="Courier"/>
      <family val="3"/>
    </font>
    <font>
      <b/>
      <sz val="12"/>
      <color indexed="16"/>
      <name val="Courier"/>
      <family val="3"/>
    </font>
    <font>
      <b/>
      <sz val="8"/>
      <color indexed="8"/>
      <name val="Courier"/>
      <family val="3"/>
    </font>
    <font>
      <b/>
      <sz val="9"/>
      <color indexed="8"/>
      <name val="Courier"/>
      <family val="3"/>
    </font>
    <font>
      <b/>
      <sz val="9"/>
      <color indexed="56"/>
      <name val="Courier"/>
      <family val="3"/>
    </font>
    <font>
      <sz val="8"/>
      <color indexed="8"/>
      <name val="Itc avant garde gothic"/>
      <family val="0"/>
    </font>
    <font>
      <sz val="9"/>
      <color indexed="8"/>
      <name val="Itc avant garde gothic"/>
      <family val="0"/>
    </font>
    <font>
      <b/>
      <sz val="7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wrapText="1" readingOrder="1"/>
    </xf>
    <xf numFmtId="0" fontId="2" fillId="33" borderId="0" xfId="0" applyFont="1" applyFill="1" applyAlignment="1">
      <alignment horizontal="left" wrapText="1" readingOrder="1"/>
    </xf>
    <xf numFmtId="0" fontId="1" fillId="33" borderId="0" xfId="0" applyFont="1" applyFill="1" applyAlignment="1">
      <alignment horizontal="center" wrapText="1" readingOrder="1"/>
    </xf>
    <xf numFmtId="14" fontId="2" fillId="33" borderId="0" xfId="0" applyNumberFormat="1" applyFont="1" applyFill="1" applyAlignment="1">
      <alignment horizontal="left" wrapText="1" readingOrder="1"/>
    </xf>
    <xf numFmtId="0" fontId="0" fillId="33" borderId="0" xfId="0" applyFill="1" applyAlignment="1">
      <alignment horizontal="right" wrapText="1" readingOrder="1"/>
    </xf>
    <xf numFmtId="0" fontId="1" fillId="33" borderId="0" xfId="0" applyFont="1" applyFill="1" applyAlignment="1">
      <alignment horizontal="right" wrapText="1" readingOrder="1"/>
    </xf>
    <xf numFmtId="0" fontId="5" fillId="34" borderId="0" xfId="0" applyFont="1" applyFill="1" applyAlignment="1">
      <alignment horizontal="left" wrapText="1" readingOrder="1"/>
    </xf>
    <xf numFmtId="0" fontId="5" fillId="34" borderId="0" xfId="0" applyFont="1" applyFill="1" applyAlignment="1">
      <alignment horizontal="right" wrapText="1" readingOrder="1"/>
    </xf>
    <xf numFmtId="0" fontId="6" fillId="34" borderId="0" xfId="0" applyFont="1" applyFill="1" applyAlignment="1">
      <alignment horizontal="left" wrapText="1" readingOrder="1"/>
    </xf>
    <xf numFmtId="0" fontId="5" fillId="35" borderId="0" xfId="0" applyFont="1" applyFill="1" applyAlignment="1">
      <alignment horizontal="right" wrapText="1" readingOrder="1"/>
    </xf>
    <xf numFmtId="0" fontId="7" fillId="34" borderId="0" xfId="0" applyFont="1" applyFill="1" applyAlignment="1">
      <alignment horizontal="left" wrapText="1" readingOrder="1"/>
    </xf>
    <xf numFmtId="0" fontId="8" fillId="33" borderId="0" xfId="0" applyFont="1" applyFill="1" applyAlignment="1">
      <alignment horizontal="left" wrapText="1" readingOrder="1"/>
    </xf>
    <xf numFmtId="3" fontId="8" fillId="33" borderId="0" xfId="0" applyNumberFormat="1" applyFont="1" applyFill="1" applyAlignment="1">
      <alignment horizontal="right" wrapText="1" readingOrder="1"/>
    </xf>
    <xf numFmtId="0" fontId="8" fillId="33" borderId="0" xfId="0" applyFont="1" applyFill="1" applyAlignment="1">
      <alignment horizontal="right" wrapText="1" readingOrder="1"/>
    </xf>
    <xf numFmtId="6" fontId="8" fillId="33" borderId="0" xfId="0" applyNumberFormat="1" applyFont="1" applyFill="1" applyAlignment="1">
      <alignment horizontal="right" wrapText="1" readingOrder="1"/>
    </xf>
    <xf numFmtId="0" fontId="9" fillId="33" borderId="0" xfId="0" applyFont="1" applyFill="1" applyAlignment="1">
      <alignment horizontal="left" wrapText="1" readingOrder="1"/>
    </xf>
    <xf numFmtId="6" fontId="10" fillId="35" borderId="0" xfId="0" applyNumberFormat="1" applyFont="1" applyFill="1" applyAlignment="1">
      <alignment horizontal="right" wrapText="1" readingOrder="1"/>
    </xf>
    <xf numFmtId="4" fontId="8" fillId="33" borderId="0" xfId="0" applyNumberFormat="1" applyFont="1" applyFill="1" applyAlignment="1">
      <alignment horizontal="right" wrapText="1" readingOrder="1"/>
    </xf>
    <xf numFmtId="0" fontId="10" fillId="35" borderId="0" xfId="0" applyFont="1" applyFill="1" applyAlignment="1">
      <alignment horizontal="left" wrapText="1" readingOrder="1"/>
    </xf>
    <xf numFmtId="0" fontId="0" fillId="35" borderId="0" xfId="0" applyFill="1" applyAlignment="1">
      <alignment wrapText="1"/>
    </xf>
    <xf numFmtId="3" fontId="10" fillId="35" borderId="0" xfId="0" applyNumberFormat="1" applyFont="1" applyFill="1" applyAlignment="1">
      <alignment horizontal="right" wrapText="1" readingOrder="1"/>
    </xf>
    <xf numFmtId="0" fontId="10" fillId="35" borderId="0" xfId="0" applyFont="1" applyFill="1" applyAlignment="1">
      <alignment horizontal="right" wrapText="1" readingOrder="1"/>
    </xf>
    <xf numFmtId="4" fontId="10" fillId="35" borderId="0" xfId="0" applyNumberFormat="1" applyFont="1" applyFill="1" applyAlignment="1">
      <alignment horizontal="right" wrapText="1" readingOrder="1"/>
    </xf>
    <xf numFmtId="0" fontId="2" fillId="33" borderId="0" xfId="0" applyFont="1" applyFill="1" applyAlignment="1">
      <alignment horizontal="left" wrapText="1" readingOrder="1"/>
    </xf>
    <xf numFmtId="0" fontId="3" fillId="36" borderId="0" xfId="0" applyFont="1" applyFill="1" applyAlignment="1">
      <alignment horizontal="center" wrapText="1" readingOrder="1"/>
    </xf>
    <xf numFmtId="0" fontId="4" fillId="37" borderId="0" xfId="0" applyFont="1" applyFill="1" applyAlignment="1">
      <alignment horizontal="center" wrapText="1" readingOrder="1"/>
    </xf>
    <xf numFmtId="0" fontId="5" fillId="34" borderId="0" xfId="0" applyFont="1" applyFill="1" applyAlignment="1">
      <alignment horizontal="right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:IV5"/>
    </sheetView>
  </sheetViews>
  <sheetFormatPr defaultColWidth="9.00390625" defaultRowHeight="15.75"/>
  <cols>
    <col min="1" max="1" width="12.625" style="1" bestFit="1" customWidth="1"/>
    <col min="2" max="2" width="15.50390625" style="1" bestFit="1" customWidth="1"/>
    <col min="3" max="3" width="9.125" style="1" bestFit="1" customWidth="1"/>
    <col min="4" max="4" width="8.125" style="1" bestFit="1" customWidth="1"/>
    <col min="5" max="5" width="12.625" style="1" bestFit="1" customWidth="1"/>
    <col min="6" max="6" width="16.125" style="1" bestFit="1" customWidth="1"/>
    <col min="7" max="7" width="12.625" style="1" bestFit="1" customWidth="1"/>
    <col min="8" max="8" width="13.875" style="1" bestFit="1" customWidth="1"/>
    <col min="9" max="9" width="17.25390625" style="1" bestFit="1" customWidth="1"/>
    <col min="10" max="10" width="9.75390625" style="1" bestFit="1" customWidth="1"/>
    <col min="11" max="11" width="19.625" style="1" bestFit="1" customWidth="1"/>
    <col min="12" max="12" width="12.625" style="1" bestFit="1" customWidth="1"/>
    <col min="13" max="13" width="11.50390625" style="1" bestFit="1" customWidth="1"/>
    <col min="14" max="14" width="15.00390625" style="1" bestFit="1" customWidth="1"/>
    <col min="15" max="15" width="13.875" style="1" bestFit="1" customWidth="1"/>
    <col min="16" max="16" width="19.625" style="1" bestFit="1" customWidth="1"/>
    <col min="17" max="17" width="15.00390625" style="1" bestFit="1" customWidth="1"/>
    <col min="18" max="18" width="13.875" style="1" bestFit="1" customWidth="1"/>
    <col min="19" max="20" width="11.00390625" style="1" bestFit="1" customWidth="1"/>
    <col min="21" max="21" width="10.75390625" style="1" bestFit="1" customWidth="1"/>
    <col min="22" max="22" width="11.50390625" style="1" bestFit="1" customWidth="1"/>
    <col min="23" max="23" width="10.375" style="1" bestFit="1" customWidth="1"/>
    <col min="24" max="24" width="11.00390625" style="1" bestFit="1" customWidth="1"/>
    <col min="25" max="25" width="20.75390625" style="1" bestFit="1" customWidth="1"/>
    <col min="26" max="26" width="12.625" style="1" bestFit="1" customWidth="1"/>
    <col min="27" max="27" width="11.50390625" style="1" bestFit="1" customWidth="1"/>
    <col min="28" max="28" width="11.00390625" style="1" bestFit="1" customWidth="1"/>
    <col min="29" max="29" width="10.75390625" style="1" bestFit="1" customWidth="1"/>
    <col min="30" max="30" width="17.25390625" style="1" bestFit="1" customWidth="1"/>
    <col min="31" max="31" width="10.75390625" style="1" bestFit="1" customWidth="1"/>
    <col min="32" max="33" width="13.875" style="1" bestFit="1" customWidth="1"/>
    <col min="34" max="35" width="11.50390625" style="1" bestFit="1" customWidth="1"/>
    <col min="36" max="36" width="12.625" style="1" bestFit="1" customWidth="1"/>
    <col min="37" max="37" width="11.00390625" style="1" bestFit="1" customWidth="1"/>
    <col min="38" max="38" width="10.25390625" style="1" bestFit="1" customWidth="1"/>
    <col min="39" max="39" width="15.00390625" style="1" bestFit="1" customWidth="1"/>
    <col min="40" max="40" width="11.00390625" style="1" bestFit="1" customWidth="1"/>
    <col min="41" max="41" width="17.25390625" style="1" bestFit="1" customWidth="1"/>
    <col min="42" max="16384" width="9.00390625" style="1" customWidth="1"/>
  </cols>
  <sheetData>
    <row r="1" spans="1:41" ht="15">
      <c r="A1" s="2" t="s">
        <v>0</v>
      </c>
      <c r="B1" s="25" t="s">
        <v>1</v>
      </c>
      <c r="C1" s="25"/>
      <c r="D1" s="25"/>
      <c r="E1" s="25"/>
      <c r="F1" s="4" t="s">
        <v>2</v>
      </c>
      <c r="G1" s="5">
        <v>39813</v>
      </c>
      <c r="H1" s="4" t="s">
        <v>3</v>
      </c>
      <c r="I1" s="3">
        <v>2007</v>
      </c>
      <c r="J1" s="6"/>
      <c r="K1" s="7" t="s">
        <v>4</v>
      </c>
      <c r="L1" s="25" t="s">
        <v>5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">
      <c r="A2" s="6"/>
      <c r="B2" s="6"/>
      <c r="C2" s="6"/>
      <c r="D2" s="6"/>
      <c r="E2" s="6"/>
      <c r="F2" s="6"/>
      <c r="G2" s="6"/>
      <c r="H2" s="6"/>
      <c r="I2" s="6"/>
      <c r="J2" s="6"/>
      <c r="K2" s="26" t="s">
        <v>6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 t="s">
        <v>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>
      <c r="A3" s="8" t="s">
        <v>8</v>
      </c>
      <c r="B3" s="8" t="s">
        <v>8</v>
      </c>
      <c r="C3" s="8" t="s">
        <v>1</v>
      </c>
      <c r="D3" s="8" t="s">
        <v>11</v>
      </c>
      <c r="E3" s="9" t="s">
        <v>14</v>
      </c>
      <c r="F3" s="9" t="s">
        <v>15</v>
      </c>
      <c r="G3" s="9" t="s">
        <v>16</v>
      </c>
      <c r="H3" s="9" t="s">
        <v>18</v>
      </c>
      <c r="I3" s="9" t="s">
        <v>19</v>
      </c>
      <c r="J3" s="10" t="s">
        <v>22</v>
      </c>
      <c r="K3" s="9" t="s">
        <v>23</v>
      </c>
      <c r="L3" s="9" t="s">
        <v>26</v>
      </c>
      <c r="M3" s="9" t="s">
        <v>29</v>
      </c>
      <c r="N3" s="9" t="s">
        <v>31</v>
      </c>
      <c r="O3" s="9" t="s">
        <v>34</v>
      </c>
      <c r="P3" s="9" t="s">
        <v>36</v>
      </c>
      <c r="Q3" s="9" t="s">
        <v>38</v>
      </c>
      <c r="R3" s="9" t="s">
        <v>40</v>
      </c>
      <c r="S3" s="11" t="s">
        <v>42</v>
      </c>
      <c r="T3" s="9" t="s">
        <v>43</v>
      </c>
      <c r="U3" s="9" t="s">
        <v>45</v>
      </c>
      <c r="V3" s="11" t="s">
        <v>46</v>
      </c>
      <c r="W3" s="9" t="s">
        <v>47</v>
      </c>
      <c r="X3" s="9" t="s">
        <v>31</v>
      </c>
      <c r="Y3" s="11" t="s">
        <v>50</v>
      </c>
      <c r="Z3" s="9" t="s">
        <v>52</v>
      </c>
      <c r="AA3" s="9" t="s">
        <v>54</v>
      </c>
      <c r="AB3" s="9" t="s">
        <v>55</v>
      </c>
      <c r="AC3" s="9" t="s">
        <v>57</v>
      </c>
      <c r="AD3" s="9" t="s">
        <v>58</v>
      </c>
      <c r="AE3" s="9" t="s">
        <v>59</v>
      </c>
      <c r="AF3" s="9" t="s">
        <v>60</v>
      </c>
      <c r="AG3" s="9" t="s">
        <v>62</v>
      </c>
      <c r="AH3" s="9" t="s">
        <v>64</v>
      </c>
      <c r="AI3" s="9" t="s">
        <v>65</v>
      </c>
      <c r="AJ3" s="9" t="s">
        <v>66</v>
      </c>
      <c r="AK3" s="9" t="s">
        <v>67</v>
      </c>
      <c r="AL3" s="9" t="s">
        <v>69</v>
      </c>
      <c r="AM3" s="11" t="s">
        <v>46</v>
      </c>
      <c r="AN3" s="9" t="s">
        <v>31</v>
      </c>
      <c r="AO3" s="11" t="s">
        <v>46</v>
      </c>
    </row>
    <row r="4" spans="1:41" ht="15">
      <c r="A4" s="8" t="s">
        <v>9</v>
      </c>
      <c r="B4" s="8" t="s">
        <v>10</v>
      </c>
      <c r="C4" s="8" t="s">
        <v>10</v>
      </c>
      <c r="D4" s="8" t="s">
        <v>12</v>
      </c>
      <c r="E4" s="9"/>
      <c r="F4" s="28"/>
      <c r="G4" s="9" t="s">
        <v>17</v>
      </c>
      <c r="H4" s="28"/>
      <c r="I4" s="9" t="s">
        <v>20</v>
      </c>
      <c r="J4" s="12"/>
      <c r="K4" s="9" t="s">
        <v>24</v>
      </c>
      <c r="L4" s="9" t="s">
        <v>27</v>
      </c>
      <c r="M4" s="9" t="s">
        <v>30</v>
      </c>
      <c r="N4" s="9" t="s">
        <v>32</v>
      </c>
      <c r="O4" s="9" t="s">
        <v>35</v>
      </c>
      <c r="P4" s="9" t="s">
        <v>37</v>
      </c>
      <c r="Q4" s="9" t="s">
        <v>39</v>
      </c>
      <c r="R4" s="9" t="s">
        <v>41</v>
      </c>
      <c r="S4" s="11" t="s">
        <v>41</v>
      </c>
      <c r="T4" s="9" t="s">
        <v>44</v>
      </c>
      <c r="U4" s="9" t="s">
        <v>44</v>
      </c>
      <c r="V4" s="11" t="s">
        <v>41</v>
      </c>
      <c r="W4" s="9" t="s">
        <v>48</v>
      </c>
      <c r="X4" s="9" t="s">
        <v>49</v>
      </c>
      <c r="Y4" s="11" t="s">
        <v>51</v>
      </c>
      <c r="Z4" s="9" t="s">
        <v>53</v>
      </c>
      <c r="AA4" s="28"/>
      <c r="AB4" s="9" t="s">
        <v>56</v>
      </c>
      <c r="AC4" s="28"/>
      <c r="AD4" s="28"/>
      <c r="AE4" s="9" t="s">
        <v>35</v>
      </c>
      <c r="AF4" s="9" t="s">
        <v>61</v>
      </c>
      <c r="AG4" s="9" t="s">
        <v>63</v>
      </c>
      <c r="AH4" s="9" t="s">
        <v>35</v>
      </c>
      <c r="AI4" s="28"/>
      <c r="AJ4" s="28"/>
      <c r="AK4" s="9" t="s">
        <v>68</v>
      </c>
      <c r="AL4" s="9" t="s">
        <v>70</v>
      </c>
      <c r="AM4" s="11" t="s">
        <v>71</v>
      </c>
      <c r="AN4" s="9" t="s">
        <v>72</v>
      </c>
      <c r="AO4" s="11" t="s">
        <v>71</v>
      </c>
    </row>
    <row r="5" spans="1:41" ht="15">
      <c r="A5" s="8"/>
      <c r="B5" s="8"/>
      <c r="C5" s="8"/>
      <c r="D5" s="8" t="s">
        <v>13</v>
      </c>
      <c r="E5" s="9"/>
      <c r="F5" s="28"/>
      <c r="G5" s="9"/>
      <c r="H5" s="28"/>
      <c r="I5" s="9" t="s">
        <v>21</v>
      </c>
      <c r="J5" s="9"/>
      <c r="K5" s="9" t="s">
        <v>25</v>
      </c>
      <c r="L5" s="9" t="s">
        <v>28</v>
      </c>
      <c r="M5" s="9"/>
      <c r="N5" s="9" t="s">
        <v>33</v>
      </c>
      <c r="O5" s="9"/>
      <c r="P5" s="9"/>
      <c r="Q5" s="9"/>
      <c r="R5" s="9"/>
      <c r="S5" s="11"/>
      <c r="T5" s="9"/>
      <c r="U5" s="9"/>
      <c r="V5" s="11"/>
      <c r="W5" s="9"/>
      <c r="X5" s="9"/>
      <c r="Y5" s="11"/>
      <c r="Z5" s="9"/>
      <c r="AA5" s="28"/>
      <c r="AB5" s="9"/>
      <c r="AC5" s="28"/>
      <c r="AD5" s="28"/>
      <c r="AE5" s="9"/>
      <c r="AF5" s="9"/>
      <c r="AG5" s="9"/>
      <c r="AH5" s="9"/>
      <c r="AI5" s="28"/>
      <c r="AJ5" s="28"/>
      <c r="AK5" s="9"/>
      <c r="AL5" s="9"/>
      <c r="AM5" s="11"/>
      <c r="AN5" s="9"/>
      <c r="AO5" s="11" t="s">
        <v>73</v>
      </c>
    </row>
    <row r="6" spans="1:41" ht="15">
      <c r="A6" s="13" t="str">
        <f>"010100000000"</f>
        <v>010100000000</v>
      </c>
      <c r="B6" s="13" t="s">
        <v>74</v>
      </c>
      <c r="C6" s="13" t="s">
        <v>75</v>
      </c>
      <c r="D6" s="13" t="str">
        <f aca="true" t="shared" si="0" ref="D6:D37">"12/31"</f>
        <v>12/31</v>
      </c>
      <c r="E6" s="14">
        <v>294565</v>
      </c>
      <c r="F6" s="15">
        <v>0</v>
      </c>
      <c r="G6" s="15">
        <v>523.4</v>
      </c>
      <c r="H6" s="16">
        <v>22984298679</v>
      </c>
      <c r="I6" s="16">
        <v>218164463</v>
      </c>
      <c r="J6" s="17" t="s">
        <v>76</v>
      </c>
      <c r="K6" s="16">
        <v>57132995</v>
      </c>
      <c r="L6" s="16">
        <v>8162943</v>
      </c>
      <c r="M6" s="16">
        <v>238322360</v>
      </c>
      <c r="N6" s="16">
        <v>5832402</v>
      </c>
      <c r="O6" s="16">
        <v>56351875</v>
      </c>
      <c r="P6" s="16">
        <v>20463221</v>
      </c>
      <c r="Q6" s="16">
        <v>8769865</v>
      </c>
      <c r="R6" s="16">
        <v>16803005</v>
      </c>
      <c r="S6" s="18">
        <v>411838665</v>
      </c>
      <c r="T6" s="16">
        <v>75368389</v>
      </c>
      <c r="U6" s="16">
        <v>63094581</v>
      </c>
      <c r="V6" s="18">
        <v>550301635</v>
      </c>
      <c r="W6" s="16">
        <v>0</v>
      </c>
      <c r="X6" s="16">
        <v>54124858</v>
      </c>
      <c r="Y6" s="18">
        <v>604426493</v>
      </c>
      <c r="Z6" s="16">
        <v>145967143</v>
      </c>
      <c r="AA6" s="16">
        <v>22970938</v>
      </c>
      <c r="AB6" s="16">
        <v>55167335</v>
      </c>
      <c r="AC6" s="16">
        <v>40875211</v>
      </c>
      <c r="AD6" s="16">
        <v>26724437</v>
      </c>
      <c r="AE6" s="16">
        <v>186359953</v>
      </c>
      <c r="AF6" s="16">
        <v>2269681</v>
      </c>
      <c r="AG6" s="16">
        <v>6503720</v>
      </c>
      <c r="AH6" s="16">
        <v>6560093</v>
      </c>
      <c r="AI6" s="16">
        <v>0</v>
      </c>
      <c r="AJ6" s="16">
        <v>7306469</v>
      </c>
      <c r="AK6" s="16">
        <v>56864368</v>
      </c>
      <c r="AL6" s="16">
        <v>19476694</v>
      </c>
      <c r="AM6" s="18">
        <v>577046042</v>
      </c>
      <c r="AN6" s="16">
        <v>54124858</v>
      </c>
      <c r="AO6" s="18">
        <v>631170900</v>
      </c>
    </row>
    <row r="7" spans="1:41" ht="15">
      <c r="A7" s="13" t="str">
        <f>"020100000000"</f>
        <v>020100000000</v>
      </c>
      <c r="B7" s="13" t="s">
        <v>77</v>
      </c>
      <c r="C7" s="13" t="s">
        <v>78</v>
      </c>
      <c r="D7" s="13" t="str">
        <f t="shared" si="0"/>
        <v>12/31</v>
      </c>
      <c r="E7" s="14">
        <v>49927</v>
      </c>
      <c r="F7" s="15">
        <v>0</v>
      </c>
      <c r="G7" s="19">
        <v>1030.2</v>
      </c>
      <c r="H7" s="16">
        <v>1540521577</v>
      </c>
      <c r="I7" s="16">
        <v>33007634</v>
      </c>
      <c r="J7" s="17" t="s">
        <v>76</v>
      </c>
      <c r="K7" s="16">
        <v>22516826</v>
      </c>
      <c r="L7" s="16">
        <v>1497277</v>
      </c>
      <c r="M7" s="16">
        <v>17585162</v>
      </c>
      <c r="N7" s="16">
        <v>30349</v>
      </c>
      <c r="O7" s="16">
        <v>6806165</v>
      </c>
      <c r="P7" s="16">
        <v>2151171</v>
      </c>
      <c r="Q7" s="16">
        <v>1056397</v>
      </c>
      <c r="R7" s="16">
        <v>5418175</v>
      </c>
      <c r="S7" s="18">
        <v>57061522</v>
      </c>
      <c r="T7" s="16">
        <v>13570363</v>
      </c>
      <c r="U7" s="16">
        <v>15013101</v>
      </c>
      <c r="V7" s="18">
        <v>85644986</v>
      </c>
      <c r="W7" s="16">
        <v>5265259</v>
      </c>
      <c r="X7" s="16">
        <v>14936424</v>
      </c>
      <c r="Y7" s="18">
        <v>105846669</v>
      </c>
      <c r="Z7" s="16">
        <v>7039702</v>
      </c>
      <c r="AA7" s="16">
        <v>2420441</v>
      </c>
      <c r="AB7" s="16">
        <v>7119990</v>
      </c>
      <c r="AC7" s="16">
        <v>7002990</v>
      </c>
      <c r="AD7" s="16">
        <v>10314343</v>
      </c>
      <c r="AE7" s="16">
        <v>32607774</v>
      </c>
      <c r="AF7" s="16">
        <v>898190</v>
      </c>
      <c r="AG7" s="16">
        <v>473942</v>
      </c>
      <c r="AH7" s="16">
        <v>1896804</v>
      </c>
      <c r="AI7" s="16">
        <v>0</v>
      </c>
      <c r="AJ7" s="16">
        <v>1295002</v>
      </c>
      <c r="AK7" s="16">
        <v>10230424</v>
      </c>
      <c r="AL7" s="16">
        <v>3160080</v>
      </c>
      <c r="AM7" s="18">
        <v>84459682</v>
      </c>
      <c r="AN7" s="16">
        <v>14936425</v>
      </c>
      <c r="AO7" s="18">
        <v>99396107</v>
      </c>
    </row>
    <row r="8" spans="1:41" ht="15">
      <c r="A8" s="13" t="str">
        <f>"030100000000"</f>
        <v>030100000000</v>
      </c>
      <c r="B8" s="13" t="s">
        <v>79</v>
      </c>
      <c r="C8" s="13" t="s">
        <v>80</v>
      </c>
      <c r="D8" s="13" t="str">
        <f t="shared" si="0"/>
        <v>12/31</v>
      </c>
      <c r="E8" s="14">
        <v>200536</v>
      </c>
      <c r="F8" s="15">
        <v>0</v>
      </c>
      <c r="G8" s="15">
        <v>706.8</v>
      </c>
      <c r="H8" s="16">
        <v>7338234403</v>
      </c>
      <c r="I8" s="16">
        <v>159821626</v>
      </c>
      <c r="J8" s="17" t="s">
        <v>76</v>
      </c>
      <c r="K8" s="16">
        <v>51851280</v>
      </c>
      <c r="L8" s="16">
        <v>5093710</v>
      </c>
      <c r="M8" s="16">
        <v>108745774</v>
      </c>
      <c r="N8" s="16">
        <v>722483</v>
      </c>
      <c r="O8" s="16">
        <v>47941677</v>
      </c>
      <c r="P8" s="16">
        <v>8615601</v>
      </c>
      <c r="Q8" s="16">
        <v>5985376</v>
      </c>
      <c r="R8" s="16">
        <v>64684661</v>
      </c>
      <c r="S8" s="18">
        <v>293640562</v>
      </c>
      <c r="T8" s="16">
        <v>48217967</v>
      </c>
      <c r="U8" s="16">
        <v>68983649</v>
      </c>
      <c r="V8" s="18">
        <v>410842178</v>
      </c>
      <c r="W8" s="16">
        <v>8808512</v>
      </c>
      <c r="X8" s="16">
        <v>20143835</v>
      </c>
      <c r="Y8" s="18">
        <v>439794525</v>
      </c>
      <c r="Z8" s="16">
        <v>84363763</v>
      </c>
      <c r="AA8" s="16">
        <v>16638094</v>
      </c>
      <c r="AB8" s="16">
        <v>30148730</v>
      </c>
      <c r="AC8" s="16">
        <v>38034227</v>
      </c>
      <c r="AD8" s="16">
        <v>33441460</v>
      </c>
      <c r="AE8" s="16">
        <v>104010204</v>
      </c>
      <c r="AF8" s="16">
        <v>7465107</v>
      </c>
      <c r="AG8" s="16">
        <v>9294108</v>
      </c>
      <c r="AH8" s="16">
        <v>6693688</v>
      </c>
      <c r="AI8" s="16">
        <v>0</v>
      </c>
      <c r="AJ8" s="16">
        <v>5817549</v>
      </c>
      <c r="AK8" s="16">
        <v>96620825</v>
      </c>
      <c r="AL8" s="16">
        <v>11782270</v>
      </c>
      <c r="AM8" s="18">
        <v>444310025</v>
      </c>
      <c r="AN8" s="16">
        <v>20143835</v>
      </c>
      <c r="AO8" s="18">
        <v>464453860</v>
      </c>
    </row>
    <row r="9" spans="1:41" ht="15">
      <c r="A9" s="13" t="str">
        <f>"040100000000"</f>
        <v>040100000000</v>
      </c>
      <c r="B9" s="13" t="s">
        <v>81</v>
      </c>
      <c r="C9" s="13" t="s">
        <v>82</v>
      </c>
      <c r="D9" s="13" t="str">
        <f t="shared" si="0"/>
        <v>12/31</v>
      </c>
      <c r="E9" s="14">
        <v>83955</v>
      </c>
      <c r="F9" s="15">
        <v>0</v>
      </c>
      <c r="G9" s="19">
        <v>1309.9</v>
      </c>
      <c r="H9" s="16">
        <v>3308916630</v>
      </c>
      <c r="I9" s="16">
        <v>57965970</v>
      </c>
      <c r="J9" s="17" t="s">
        <v>76</v>
      </c>
      <c r="K9" s="16">
        <v>39139703</v>
      </c>
      <c r="L9" s="16">
        <v>2715624</v>
      </c>
      <c r="M9" s="16">
        <v>33216136</v>
      </c>
      <c r="N9" s="16">
        <v>262154</v>
      </c>
      <c r="O9" s="16">
        <v>33522465</v>
      </c>
      <c r="P9" s="16">
        <v>7002674</v>
      </c>
      <c r="Q9" s="16">
        <v>2326011</v>
      </c>
      <c r="R9" s="16">
        <v>19936208</v>
      </c>
      <c r="S9" s="18">
        <v>138120975</v>
      </c>
      <c r="T9" s="16">
        <v>18891387</v>
      </c>
      <c r="U9" s="16">
        <v>17548098</v>
      </c>
      <c r="V9" s="18">
        <v>174560460</v>
      </c>
      <c r="W9" s="16">
        <v>3285000</v>
      </c>
      <c r="X9" s="16">
        <v>17741891</v>
      </c>
      <c r="Y9" s="18">
        <v>195587351</v>
      </c>
      <c r="Z9" s="16">
        <v>35696571</v>
      </c>
      <c r="AA9" s="16">
        <v>5823296</v>
      </c>
      <c r="AB9" s="16">
        <v>12127733</v>
      </c>
      <c r="AC9" s="16">
        <v>21656911</v>
      </c>
      <c r="AD9" s="16">
        <v>19127402</v>
      </c>
      <c r="AE9" s="16">
        <v>48648381</v>
      </c>
      <c r="AF9" s="16">
        <v>946326</v>
      </c>
      <c r="AG9" s="16">
        <v>1314153</v>
      </c>
      <c r="AH9" s="16">
        <v>2708536</v>
      </c>
      <c r="AI9" s="16">
        <v>0</v>
      </c>
      <c r="AJ9" s="16">
        <v>1659703</v>
      </c>
      <c r="AK9" s="16">
        <v>19820498</v>
      </c>
      <c r="AL9" s="16">
        <v>8129159</v>
      </c>
      <c r="AM9" s="18">
        <v>177658669</v>
      </c>
      <c r="AN9" s="16">
        <v>17741891</v>
      </c>
      <c r="AO9" s="18">
        <v>195400560</v>
      </c>
    </row>
    <row r="10" spans="1:41" ht="15">
      <c r="A10" s="13" t="str">
        <f>"050100000000"</f>
        <v>050100000000</v>
      </c>
      <c r="B10" s="13" t="s">
        <v>83</v>
      </c>
      <c r="C10" s="13" t="s">
        <v>84</v>
      </c>
      <c r="D10" s="13" t="str">
        <f t="shared" si="0"/>
        <v>12/31</v>
      </c>
      <c r="E10" s="14">
        <v>81963</v>
      </c>
      <c r="F10" s="15">
        <v>0</v>
      </c>
      <c r="G10" s="15">
        <v>693.2</v>
      </c>
      <c r="H10" s="16">
        <v>3518513883</v>
      </c>
      <c r="I10" s="16">
        <v>48305665</v>
      </c>
      <c r="J10" s="17" t="s">
        <v>76</v>
      </c>
      <c r="K10" s="16">
        <v>31922648</v>
      </c>
      <c r="L10" s="16">
        <v>1494916</v>
      </c>
      <c r="M10" s="16">
        <v>39646052</v>
      </c>
      <c r="N10" s="16">
        <v>272687</v>
      </c>
      <c r="O10" s="16">
        <v>17877889</v>
      </c>
      <c r="P10" s="16">
        <v>7426384</v>
      </c>
      <c r="Q10" s="16">
        <v>2525499</v>
      </c>
      <c r="R10" s="16">
        <v>12810380</v>
      </c>
      <c r="S10" s="18">
        <v>113976455</v>
      </c>
      <c r="T10" s="16">
        <v>20654712</v>
      </c>
      <c r="U10" s="16">
        <v>12016949</v>
      </c>
      <c r="V10" s="18">
        <v>146648116</v>
      </c>
      <c r="W10" s="16">
        <v>358652</v>
      </c>
      <c r="X10" s="16">
        <v>2597767</v>
      </c>
      <c r="Y10" s="18">
        <v>149604535</v>
      </c>
      <c r="Z10" s="16">
        <v>34291370</v>
      </c>
      <c r="AA10" s="16">
        <v>6661533</v>
      </c>
      <c r="AB10" s="16">
        <v>9989481</v>
      </c>
      <c r="AC10" s="16">
        <v>14835964</v>
      </c>
      <c r="AD10" s="16">
        <v>10233036</v>
      </c>
      <c r="AE10" s="16">
        <v>32411697</v>
      </c>
      <c r="AF10" s="16">
        <v>547215</v>
      </c>
      <c r="AG10" s="16">
        <v>1312955</v>
      </c>
      <c r="AH10" s="16">
        <v>2169579</v>
      </c>
      <c r="AI10" s="16">
        <v>0</v>
      </c>
      <c r="AJ10" s="16">
        <v>0</v>
      </c>
      <c r="AK10" s="16">
        <v>25401059</v>
      </c>
      <c r="AL10" s="16">
        <v>3814052</v>
      </c>
      <c r="AM10" s="18">
        <v>141667940</v>
      </c>
      <c r="AN10" s="16">
        <v>2587767</v>
      </c>
      <c r="AO10" s="18">
        <v>144255707</v>
      </c>
    </row>
    <row r="11" spans="1:41" ht="15">
      <c r="A11" s="13" t="str">
        <f>"060100000000"</f>
        <v>060100000000</v>
      </c>
      <c r="B11" s="13" t="s">
        <v>85</v>
      </c>
      <c r="C11" s="13" t="s">
        <v>86</v>
      </c>
      <c r="D11" s="13" t="str">
        <f t="shared" si="0"/>
        <v>12/31</v>
      </c>
      <c r="E11" s="14">
        <v>139750</v>
      </c>
      <c r="F11" s="15">
        <v>0</v>
      </c>
      <c r="G11" s="19">
        <v>1062</v>
      </c>
      <c r="H11" s="16">
        <v>6099175743</v>
      </c>
      <c r="I11" s="16">
        <v>47770465</v>
      </c>
      <c r="J11" s="17" t="s">
        <v>76</v>
      </c>
      <c r="K11" s="16">
        <v>54004340</v>
      </c>
      <c r="L11" s="16">
        <v>4082966</v>
      </c>
      <c r="M11" s="16">
        <v>63046849</v>
      </c>
      <c r="N11" s="16">
        <v>2680197</v>
      </c>
      <c r="O11" s="16">
        <v>46262285</v>
      </c>
      <c r="P11" s="16">
        <v>13140134</v>
      </c>
      <c r="Q11" s="16">
        <v>7727713</v>
      </c>
      <c r="R11" s="16">
        <v>16235579</v>
      </c>
      <c r="S11" s="18">
        <v>207180063</v>
      </c>
      <c r="T11" s="16">
        <v>29480930</v>
      </c>
      <c r="U11" s="16">
        <v>42202272</v>
      </c>
      <c r="V11" s="18">
        <v>278863265</v>
      </c>
      <c r="W11" s="16">
        <v>355380</v>
      </c>
      <c r="X11" s="16">
        <v>18418355</v>
      </c>
      <c r="Y11" s="18">
        <v>297637000</v>
      </c>
      <c r="Z11" s="16">
        <v>56919742</v>
      </c>
      <c r="AA11" s="16">
        <v>8774723</v>
      </c>
      <c r="AB11" s="16">
        <v>20573008</v>
      </c>
      <c r="AC11" s="16">
        <v>13021700</v>
      </c>
      <c r="AD11" s="16">
        <v>34525406</v>
      </c>
      <c r="AE11" s="16">
        <v>87656788</v>
      </c>
      <c r="AF11" s="16">
        <v>2771609</v>
      </c>
      <c r="AG11" s="16">
        <v>796640</v>
      </c>
      <c r="AH11" s="16">
        <v>3252487</v>
      </c>
      <c r="AI11" s="16">
        <v>44648</v>
      </c>
      <c r="AJ11" s="16">
        <v>7214842</v>
      </c>
      <c r="AK11" s="16">
        <v>39385026</v>
      </c>
      <c r="AL11" s="16">
        <v>4009069</v>
      </c>
      <c r="AM11" s="18">
        <v>278945688</v>
      </c>
      <c r="AN11" s="16">
        <v>18418355</v>
      </c>
      <c r="AO11" s="18">
        <v>297364043</v>
      </c>
    </row>
    <row r="12" spans="1:41" ht="15">
      <c r="A12" s="13" t="str">
        <f>"070100000000"</f>
        <v>070100000000</v>
      </c>
      <c r="B12" s="13" t="s">
        <v>87</v>
      </c>
      <c r="C12" s="13" t="s">
        <v>88</v>
      </c>
      <c r="D12" s="13" t="str">
        <f t="shared" si="0"/>
        <v>12/31</v>
      </c>
      <c r="E12" s="14">
        <v>91070</v>
      </c>
      <c r="F12" s="15">
        <v>0</v>
      </c>
      <c r="G12" s="15">
        <v>408.2</v>
      </c>
      <c r="H12" s="16">
        <v>3266591339</v>
      </c>
      <c r="I12" s="16">
        <v>41109601</v>
      </c>
      <c r="J12" s="17" t="s">
        <v>76</v>
      </c>
      <c r="K12" s="16">
        <v>25257284</v>
      </c>
      <c r="L12" s="16">
        <v>1746468</v>
      </c>
      <c r="M12" s="16">
        <v>51693515</v>
      </c>
      <c r="N12" s="16">
        <v>240802</v>
      </c>
      <c r="O12" s="16">
        <v>34899058</v>
      </c>
      <c r="P12" s="16">
        <v>19314375</v>
      </c>
      <c r="Q12" s="16">
        <v>1797708</v>
      </c>
      <c r="R12" s="16">
        <v>7115718</v>
      </c>
      <c r="S12" s="18">
        <v>142064928</v>
      </c>
      <c r="T12" s="16">
        <v>26895772</v>
      </c>
      <c r="U12" s="16">
        <v>29307023</v>
      </c>
      <c r="V12" s="18">
        <v>198267723</v>
      </c>
      <c r="W12" s="16">
        <v>5861599</v>
      </c>
      <c r="X12" s="16">
        <v>5329962</v>
      </c>
      <c r="Y12" s="18">
        <v>209459284</v>
      </c>
      <c r="Z12" s="16">
        <v>31198581</v>
      </c>
      <c r="AA12" s="16">
        <v>3771725</v>
      </c>
      <c r="AB12" s="16">
        <v>12203591</v>
      </c>
      <c r="AC12" s="16">
        <v>25155817</v>
      </c>
      <c r="AD12" s="16">
        <v>20814533</v>
      </c>
      <c r="AE12" s="16">
        <v>64651216</v>
      </c>
      <c r="AF12" s="16">
        <v>50000</v>
      </c>
      <c r="AG12" s="16">
        <v>2194735</v>
      </c>
      <c r="AH12" s="16">
        <v>2780375</v>
      </c>
      <c r="AI12" s="16">
        <v>0</v>
      </c>
      <c r="AJ12" s="16">
        <v>8379415</v>
      </c>
      <c r="AK12" s="16">
        <v>30570453</v>
      </c>
      <c r="AL12" s="16">
        <v>6503111</v>
      </c>
      <c r="AM12" s="18">
        <v>208273552</v>
      </c>
      <c r="AN12" s="16">
        <v>5329962</v>
      </c>
      <c r="AO12" s="18">
        <v>213603514</v>
      </c>
    </row>
    <row r="13" spans="1:41" ht="15">
      <c r="A13" s="13" t="str">
        <f>"080100000000"</f>
        <v>080100000000</v>
      </c>
      <c r="B13" s="13" t="s">
        <v>89</v>
      </c>
      <c r="C13" s="13" t="s">
        <v>90</v>
      </c>
      <c r="D13" s="13" t="str">
        <f t="shared" si="0"/>
        <v>12/31</v>
      </c>
      <c r="E13" s="14">
        <v>51401</v>
      </c>
      <c r="F13" s="15">
        <v>0</v>
      </c>
      <c r="G13" s="15">
        <v>894.4</v>
      </c>
      <c r="H13" s="16">
        <v>1829762207</v>
      </c>
      <c r="I13" s="16">
        <v>5863332</v>
      </c>
      <c r="J13" s="17" t="s">
        <v>76</v>
      </c>
      <c r="K13" s="16">
        <v>21842839</v>
      </c>
      <c r="L13" s="16">
        <v>1613351</v>
      </c>
      <c r="M13" s="16">
        <v>18708785</v>
      </c>
      <c r="N13" s="16">
        <v>318778</v>
      </c>
      <c r="O13" s="16">
        <v>8909433</v>
      </c>
      <c r="P13" s="16">
        <v>7762115</v>
      </c>
      <c r="Q13" s="16">
        <v>2216841</v>
      </c>
      <c r="R13" s="16">
        <v>3616821</v>
      </c>
      <c r="S13" s="18">
        <v>64988963</v>
      </c>
      <c r="T13" s="16">
        <v>14187902</v>
      </c>
      <c r="U13" s="16">
        <v>11166903</v>
      </c>
      <c r="V13" s="18">
        <v>90343768</v>
      </c>
      <c r="W13" s="16">
        <v>0</v>
      </c>
      <c r="X13" s="16">
        <v>14859525</v>
      </c>
      <c r="Y13" s="18">
        <v>105203293</v>
      </c>
      <c r="Z13" s="16">
        <v>12359464</v>
      </c>
      <c r="AA13" s="16">
        <v>2263128</v>
      </c>
      <c r="AB13" s="16">
        <v>9742137</v>
      </c>
      <c r="AC13" s="16">
        <v>6745420</v>
      </c>
      <c r="AD13" s="16">
        <v>11287496</v>
      </c>
      <c r="AE13" s="16">
        <v>21891346</v>
      </c>
      <c r="AF13" s="16">
        <v>191558</v>
      </c>
      <c r="AG13" s="16">
        <v>255295</v>
      </c>
      <c r="AH13" s="16">
        <v>3858595</v>
      </c>
      <c r="AI13" s="16">
        <v>0</v>
      </c>
      <c r="AJ13" s="16">
        <v>1745863</v>
      </c>
      <c r="AK13" s="16">
        <v>15912488</v>
      </c>
      <c r="AL13" s="16">
        <v>4174923</v>
      </c>
      <c r="AM13" s="18">
        <v>90427713</v>
      </c>
      <c r="AN13" s="16">
        <v>14859525</v>
      </c>
      <c r="AO13" s="18">
        <v>105287238</v>
      </c>
    </row>
    <row r="14" spans="1:41" ht="15">
      <c r="A14" s="13" t="str">
        <f>"090100000000"</f>
        <v>090100000000</v>
      </c>
      <c r="B14" s="13" t="s">
        <v>91</v>
      </c>
      <c r="C14" s="13" t="s">
        <v>92</v>
      </c>
      <c r="D14" s="13" t="str">
        <f t="shared" si="0"/>
        <v>12/31</v>
      </c>
      <c r="E14" s="14">
        <v>79894</v>
      </c>
      <c r="F14" s="15">
        <v>0</v>
      </c>
      <c r="G14" s="19">
        <v>1038.9</v>
      </c>
      <c r="H14" s="16">
        <v>3861737515</v>
      </c>
      <c r="I14" s="16">
        <v>42150600</v>
      </c>
      <c r="J14" s="17" t="s">
        <v>76</v>
      </c>
      <c r="K14" s="16">
        <v>21643239</v>
      </c>
      <c r="L14" s="16">
        <v>2668750</v>
      </c>
      <c r="M14" s="16">
        <v>50187633</v>
      </c>
      <c r="N14" s="16">
        <v>256411</v>
      </c>
      <c r="O14" s="16">
        <v>21365703</v>
      </c>
      <c r="P14" s="16">
        <v>3620121</v>
      </c>
      <c r="Q14" s="16">
        <v>5610658</v>
      </c>
      <c r="R14" s="16">
        <v>6371850</v>
      </c>
      <c r="S14" s="18">
        <v>111724365</v>
      </c>
      <c r="T14" s="16">
        <v>26846653</v>
      </c>
      <c r="U14" s="16">
        <v>18253466</v>
      </c>
      <c r="V14" s="18">
        <v>156824483</v>
      </c>
      <c r="W14" s="16">
        <v>2360908</v>
      </c>
      <c r="X14" s="16">
        <v>8610216</v>
      </c>
      <c r="Y14" s="18">
        <v>167795607</v>
      </c>
      <c r="Z14" s="16">
        <v>26866888</v>
      </c>
      <c r="AA14" s="16">
        <v>7019683</v>
      </c>
      <c r="AB14" s="16">
        <v>9589277</v>
      </c>
      <c r="AC14" s="16">
        <v>19711597</v>
      </c>
      <c r="AD14" s="16">
        <v>24257752</v>
      </c>
      <c r="AE14" s="16">
        <v>40732196</v>
      </c>
      <c r="AF14" s="16">
        <v>140000</v>
      </c>
      <c r="AG14" s="16">
        <v>520894</v>
      </c>
      <c r="AH14" s="16">
        <v>5651212</v>
      </c>
      <c r="AI14" s="16">
        <v>0</v>
      </c>
      <c r="AJ14" s="16">
        <v>1388124</v>
      </c>
      <c r="AK14" s="16">
        <v>14499603</v>
      </c>
      <c r="AL14" s="16">
        <v>6172919</v>
      </c>
      <c r="AM14" s="18">
        <v>156550144</v>
      </c>
      <c r="AN14" s="16">
        <v>8610216</v>
      </c>
      <c r="AO14" s="18">
        <v>165160360</v>
      </c>
    </row>
    <row r="15" spans="1:41" ht="15">
      <c r="A15" s="13" t="str">
        <f>"100100000000"</f>
        <v>100100000000</v>
      </c>
      <c r="B15" s="13" t="s">
        <v>93</v>
      </c>
      <c r="C15" s="13" t="s">
        <v>94</v>
      </c>
      <c r="D15" s="13" t="str">
        <f t="shared" si="0"/>
        <v>12/31</v>
      </c>
      <c r="E15" s="14">
        <v>63094</v>
      </c>
      <c r="F15" s="15">
        <v>0</v>
      </c>
      <c r="G15" s="15">
        <v>635.7</v>
      </c>
      <c r="H15" s="16">
        <v>6994082495</v>
      </c>
      <c r="I15" s="6"/>
      <c r="J15" s="17" t="s">
        <v>95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0</v>
      </c>
      <c r="T15" s="16">
        <v>0</v>
      </c>
      <c r="U15" s="16">
        <v>0</v>
      </c>
      <c r="V15" s="18">
        <v>0</v>
      </c>
      <c r="W15" s="16">
        <v>0</v>
      </c>
      <c r="X15" s="16">
        <v>0</v>
      </c>
      <c r="Y15" s="18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8">
        <v>0</v>
      </c>
      <c r="AN15" s="16">
        <v>0</v>
      </c>
      <c r="AO15" s="18">
        <v>0</v>
      </c>
    </row>
    <row r="16" spans="1:41" ht="15">
      <c r="A16" s="13" t="str">
        <f>"110100000000"</f>
        <v>110100000000</v>
      </c>
      <c r="B16" s="13" t="s">
        <v>96</v>
      </c>
      <c r="C16" s="13" t="s">
        <v>97</v>
      </c>
      <c r="D16" s="13" t="str">
        <f t="shared" si="0"/>
        <v>12/31</v>
      </c>
      <c r="E16" s="14">
        <v>48599</v>
      </c>
      <c r="F16" s="15">
        <v>0</v>
      </c>
      <c r="G16" s="15">
        <v>499.7</v>
      </c>
      <c r="H16" s="16">
        <v>1815160149</v>
      </c>
      <c r="I16" s="16">
        <v>10845000</v>
      </c>
      <c r="J16" s="17" t="s">
        <v>98</v>
      </c>
      <c r="K16" s="16">
        <v>24045291</v>
      </c>
      <c r="L16" s="16">
        <v>648578</v>
      </c>
      <c r="M16" s="16">
        <v>25278817</v>
      </c>
      <c r="N16" s="16">
        <v>254867</v>
      </c>
      <c r="O16" s="16">
        <v>10298950</v>
      </c>
      <c r="P16" s="16">
        <v>2870709</v>
      </c>
      <c r="Q16" s="16">
        <v>3660072</v>
      </c>
      <c r="R16" s="16">
        <v>11044461</v>
      </c>
      <c r="S16" s="18">
        <v>78101745</v>
      </c>
      <c r="T16" s="16">
        <v>18148075</v>
      </c>
      <c r="U16" s="16">
        <v>12330379</v>
      </c>
      <c r="V16" s="18">
        <v>108580200</v>
      </c>
      <c r="W16" s="16">
        <v>7095000</v>
      </c>
      <c r="X16" s="16">
        <v>4997761</v>
      </c>
      <c r="Y16" s="18">
        <v>120672960</v>
      </c>
      <c r="Z16" s="16">
        <v>19502375</v>
      </c>
      <c r="AA16" s="16">
        <v>5799868</v>
      </c>
      <c r="AB16" s="16">
        <v>7925453</v>
      </c>
      <c r="AC16" s="16">
        <v>9676811</v>
      </c>
      <c r="AD16" s="16">
        <v>14151731</v>
      </c>
      <c r="AE16" s="16">
        <v>26123549</v>
      </c>
      <c r="AF16" s="16">
        <v>740867</v>
      </c>
      <c r="AG16" s="16">
        <v>608278</v>
      </c>
      <c r="AH16" s="16">
        <v>3222270</v>
      </c>
      <c r="AI16" s="16">
        <v>0</v>
      </c>
      <c r="AJ16" s="16">
        <v>1489089</v>
      </c>
      <c r="AK16" s="16">
        <v>18075886</v>
      </c>
      <c r="AL16" s="16">
        <v>8216243</v>
      </c>
      <c r="AM16" s="18">
        <v>115532422</v>
      </c>
      <c r="AN16" s="16">
        <v>4997761</v>
      </c>
      <c r="AO16" s="18">
        <v>120530182</v>
      </c>
    </row>
    <row r="17" spans="1:41" ht="15">
      <c r="A17" s="13" t="str">
        <f>"120100000000"</f>
        <v>120100000000</v>
      </c>
      <c r="B17" s="13" t="s">
        <v>99</v>
      </c>
      <c r="C17" s="13" t="s">
        <v>100</v>
      </c>
      <c r="D17" s="13" t="str">
        <f t="shared" si="0"/>
        <v>12/31</v>
      </c>
      <c r="E17" s="14">
        <v>48055</v>
      </c>
      <c r="F17" s="15">
        <v>0</v>
      </c>
      <c r="G17" s="19">
        <v>1446.4</v>
      </c>
      <c r="H17" s="16">
        <v>4431434567</v>
      </c>
      <c r="I17" s="16">
        <v>28050000</v>
      </c>
      <c r="J17" s="17" t="s">
        <v>76</v>
      </c>
      <c r="K17" s="16">
        <v>22527121</v>
      </c>
      <c r="L17" s="16">
        <v>1494176</v>
      </c>
      <c r="M17" s="16">
        <v>20923852</v>
      </c>
      <c r="N17" s="16">
        <v>186401</v>
      </c>
      <c r="O17" s="16">
        <v>7913515</v>
      </c>
      <c r="P17" s="16">
        <v>2606533</v>
      </c>
      <c r="Q17" s="16">
        <v>5138535</v>
      </c>
      <c r="R17" s="16">
        <v>5145745</v>
      </c>
      <c r="S17" s="18">
        <v>65935878</v>
      </c>
      <c r="T17" s="16">
        <v>12785151</v>
      </c>
      <c r="U17" s="16">
        <v>10768968</v>
      </c>
      <c r="V17" s="18">
        <v>89489997</v>
      </c>
      <c r="W17" s="16">
        <v>0</v>
      </c>
      <c r="X17" s="16">
        <v>11466340</v>
      </c>
      <c r="Y17" s="18">
        <v>100956337</v>
      </c>
      <c r="Z17" s="16">
        <v>7749921</v>
      </c>
      <c r="AA17" s="16">
        <v>583217</v>
      </c>
      <c r="AB17" s="16">
        <v>5971549</v>
      </c>
      <c r="AC17" s="16">
        <v>7666688</v>
      </c>
      <c r="AD17" s="16">
        <v>21342736</v>
      </c>
      <c r="AE17" s="16">
        <v>25413508</v>
      </c>
      <c r="AF17" s="16">
        <v>680426</v>
      </c>
      <c r="AG17" s="16">
        <v>615172</v>
      </c>
      <c r="AH17" s="16">
        <v>3674340</v>
      </c>
      <c r="AI17" s="16">
        <v>0</v>
      </c>
      <c r="AJ17" s="16">
        <v>4035242</v>
      </c>
      <c r="AK17" s="16">
        <v>10454384</v>
      </c>
      <c r="AL17" s="16">
        <v>2920594</v>
      </c>
      <c r="AM17" s="18">
        <v>91107777</v>
      </c>
      <c r="AN17" s="16">
        <v>11466340</v>
      </c>
      <c r="AO17" s="18">
        <v>102574117</v>
      </c>
    </row>
    <row r="18" spans="1:41" ht="15">
      <c r="A18" s="13" t="str">
        <f>"130100000000"</f>
        <v>130100000000</v>
      </c>
      <c r="B18" s="13" t="s">
        <v>101</v>
      </c>
      <c r="C18" s="13" t="s">
        <v>102</v>
      </c>
      <c r="D18" s="13" t="str">
        <f t="shared" si="0"/>
        <v>12/31</v>
      </c>
      <c r="E18" s="14">
        <v>280150</v>
      </c>
      <c r="F18" s="15">
        <v>0</v>
      </c>
      <c r="G18" s="15">
        <v>801.6</v>
      </c>
      <c r="H18" s="16">
        <v>33964774398</v>
      </c>
      <c r="I18" s="16">
        <v>107890000</v>
      </c>
      <c r="J18" s="17" t="s">
        <v>76</v>
      </c>
      <c r="K18" s="16">
        <v>88463527</v>
      </c>
      <c r="L18" s="16">
        <v>4886064</v>
      </c>
      <c r="M18" s="16">
        <v>156737735</v>
      </c>
      <c r="N18" s="16">
        <v>2698398</v>
      </c>
      <c r="O18" s="16">
        <v>36827089</v>
      </c>
      <c r="P18" s="16">
        <v>5806480</v>
      </c>
      <c r="Q18" s="16">
        <v>6621443</v>
      </c>
      <c r="R18" s="16">
        <v>13994083</v>
      </c>
      <c r="S18" s="18">
        <v>316034819</v>
      </c>
      <c r="T18" s="16">
        <v>72494796</v>
      </c>
      <c r="U18" s="16">
        <v>38041549</v>
      </c>
      <c r="V18" s="18">
        <v>426571164</v>
      </c>
      <c r="W18" s="16">
        <v>26983277</v>
      </c>
      <c r="X18" s="16">
        <v>3488893</v>
      </c>
      <c r="Y18" s="18">
        <v>457043334</v>
      </c>
      <c r="Z18" s="16">
        <v>83472175</v>
      </c>
      <c r="AA18" s="16">
        <v>12461785</v>
      </c>
      <c r="AB18" s="16">
        <v>50813297</v>
      </c>
      <c r="AC18" s="16">
        <v>61034110</v>
      </c>
      <c r="AD18" s="16">
        <v>30393895</v>
      </c>
      <c r="AE18" s="16">
        <v>120677620</v>
      </c>
      <c r="AF18" s="16">
        <v>5776772</v>
      </c>
      <c r="AG18" s="16">
        <v>4355893</v>
      </c>
      <c r="AH18" s="16">
        <v>6328334</v>
      </c>
      <c r="AI18" s="16">
        <v>67182</v>
      </c>
      <c r="AJ18" s="16">
        <v>4905545</v>
      </c>
      <c r="AK18" s="16">
        <v>45456912</v>
      </c>
      <c r="AL18" s="16">
        <v>8162733</v>
      </c>
      <c r="AM18" s="18">
        <v>433906253</v>
      </c>
      <c r="AN18" s="16">
        <v>3488893</v>
      </c>
      <c r="AO18" s="18">
        <v>437395146</v>
      </c>
    </row>
    <row r="19" spans="1:41" ht="15">
      <c r="A19" s="13" t="str">
        <f>"140100000000"</f>
        <v>140100000000</v>
      </c>
      <c r="B19" s="13" t="s">
        <v>103</v>
      </c>
      <c r="C19" s="13" t="s">
        <v>104</v>
      </c>
      <c r="D19" s="13" t="str">
        <f t="shared" si="0"/>
        <v>12/31</v>
      </c>
      <c r="E19" s="14">
        <v>950265</v>
      </c>
      <c r="F19" s="15">
        <v>0</v>
      </c>
      <c r="G19" s="19">
        <v>1044.2</v>
      </c>
      <c r="H19" s="16">
        <v>40477680885</v>
      </c>
      <c r="I19" s="16">
        <v>566983170</v>
      </c>
      <c r="J19" s="17" t="s">
        <v>76</v>
      </c>
      <c r="K19" s="16">
        <v>205897469</v>
      </c>
      <c r="L19" s="16">
        <v>7227974</v>
      </c>
      <c r="M19" s="16">
        <v>663579442</v>
      </c>
      <c r="N19" s="16">
        <v>4274872</v>
      </c>
      <c r="O19" s="16">
        <v>105031911</v>
      </c>
      <c r="P19" s="16">
        <v>11699519</v>
      </c>
      <c r="Q19" s="16">
        <v>13787128</v>
      </c>
      <c r="R19" s="16">
        <v>20475045</v>
      </c>
      <c r="S19" s="18">
        <v>1031973361</v>
      </c>
      <c r="T19" s="16">
        <v>258550319</v>
      </c>
      <c r="U19" s="16">
        <v>161288480</v>
      </c>
      <c r="V19" s="18">
        <v>1451812160</v>
      </c>
      <c r="W19" s="16">
        <v>5374440</v>
      </c>
      <c r="X19" s="16">
        <v>70005341</v>
      </c>
      <c r="Y19" s="18">
        <v>1527191941</v>
      </c>
      <c r="Z19" s="16">
        <v>357652052</v>
      </c>
      <c r="AA19" s="16">
        <v>64850775</v>
      </c>
      <c r="AB19" s="16">
        <v>99466350</v>
      </c>
      <c r="AC19" s="16">
        <v>70830886</v>
      </c>
      <c r="AD19" s="16">
        <v>51807384</v>
      </c>
      <c r="AE19" s="16">
        <v>523221676</v>
      </c>
      <c r="AF19" s="16">
        <v>13485948</v>
      </c>
      <c r="AG19" s="16">
        <v>16844757</v>
      </c>
      <c r="AH19" s="16">
        <v>15705996</v>
      </c>
      <c r="AI19" s="16">
        <v>46149986</v>
      </c>
      <c r="AJ19" s="16">
        <v>39889970</v>
      </c>
      <c r="AK19" s="16">
        <v>94720955</v>
      </c>
      <c r="AL19" s="16">
        <v>68916037</v>
      </c>
      <c r="AM19" s="18">
        <v>1463542771</v>
      </c>
      <c r="AN19" s="16">
        <v>87574553</v>
      </c>
      <c r="AO19" s="18">
        <v>1551117324</v>
      </c>
    </row>
    <row r="20" spans="1:41" ht="15">
      <c r="A20" s="13" t="str">
        <f>"150100000000"</f>
        <v>150100000000</v>
      </c>
      <c r="B20" s="13" t="s">
        <v>105</v>
      </c>
      <c r="C20" s="13" t="s">
        <v>106</v>
      </c>
      <c r="D20" s="13" t="str">
        <f t="shared" si="0"/>
        <v>12/31</v>
      </c>
      <c r="E20" s="14">
        <v>38851</v>
      </c>
      <c r="F20" s="15">
        <v>0</v>
      </c>
      <c r="G20" s="19">
        <v>1796.8</v>
      </c>
      <c r="H20" s="16">
        <v>5130815755</v>
      </c>
      <c r="I20" s="16">
        <v>44325000</v>
      </c>
      <c r="J20" s="17" t="s">
        <v>76</v>
      </c>
      <c r="K20" s="16">
        <v>14926666</v>
      </c>
      <c r="L20" s="16">
        <v>1155308</v>
      </c>
      <c r="M20" s="16">
        <v>24397600</v>
      </c>
      <c r="N20" s="16">
        <v>135798</v>
      </c>
      <c r="O20" s="16">
        <v>13950852</v>
      </c>
      <c r="P20" s="16">
        <v>1348189</v>
      </c>
      <c r="Q20" s="16">
        <v>3853288</v>
      </c>
      <c r="R20" s="16">
        <v>3189708</v>
      </c>
      <c r="S20" s="18">
        <v>62957409</v>
      </c>
      <c r="T20" s="16">
        <v>11885372</v>
      </c>
      <c r="U20" s="16">
        <v>8128279</v>
      </c>
      <c r="V20" s="18">
        <v>82971060</v>
      </c>
      <c r="W20" s="16">
        <v>700000</v>
      </c>
      <c r="X20" s="16">
        <v>11363716</v>
      </c>
      <c r="Y20" s="18">
        <v>95034776</v>
      </c>
      <c r="Z20" s="16">
        <v>9600948</v>
      </c>
      <c r="AA20" s="16">
        <v>3198248</v>
      </c>
      <c r="AB20" s="16">
        <v>8523946</v>
      </c>
      <c r="AC20" s="16">
        <v>12693675</v>
      </c>
      <c r="AD20" s="16">
        <v>10930820</v>
      </c>
      <c r="AE20" s="16">
        <v>14217504</v>
      </c>
      <c r="AF20" s="16">
        <v>2916232</v>
      </c>
      <c r="AG20" s="16">
        <v>409909</v>
      </c>
      <c r="AH20" s="16">
        <v>2326392</v>
      </c>
      <c r="AI20" s="16">
        <v>0</v>
      </c>
      <c r="AJ20" s="16">
        <v>1122832</v>
      </c>
      <c r="AK20" s="16">
        <v>13292410</v>
      </c>
      <c r="AL20" s="16">
        <v>4553814</v>
      </c>
      <c r="AM20" s="18">
        <v>83786734</v>
      </c>
      <c r="AN20" s="16">
        <v>11363716</v>
      </c>
      <c r="AO20" s="18">
        <v>95150450</v>
      </c>
    </row>
    <row r="21" spans="1:41" ht="15">
      <c r="A21" s="13" t="str">
        <f>"160100000000"</f>
        <v>160100000000</v>
      </c>
      <c r="B21" s="13" t="s">
        <v>107</v>
      </c>
      <c r="C21" s="13" t="s">
        <v>108</v>
      </c>
      <c r="D21" s="13" t="str">
        <f t="shared" si="0"/>
        <v>12/31</v>
      </c>
      <c r="E21" s="14">
        <v>51134</v>
      </c>
      <c r="F21" s="15">
        <v>0</v>
      </c>
      <c r="G21" s="19">
        <v>1631.5</v>
      </c>
      <c r="H21" s="16">
        <v>3029937980</v>
      </c>
      <c r="I21" s="16">
        <v>4102000</v>
      </c>
      <c r="J21" s="17" t="s">
        <v>76</v>
      </c>
      <c r="K21" s="16">
        <v>12769036</v>
      </c>
      <c r="L21" s="16">
        <v>1173603</v>
      </c>
      <c r="M21" s="16">
        <v>19091899</v>
      </c>
      <c r="N21" s="16">
        <v>131273</v>
      </c>
      <c r="O21" s="16">
        <v>16209166</v>
      </c>
      <c r="P21" s="16">
        <v>6364842</v>
      </c>
      <c r="Q21" s="16">
        <v>2328049</v>
      </c>
      <c r="R21" s="16">
        <v>4837422</v>
      </c>
      <c r="S21" s="18">
        <v>62905290</v>
      </c>
      <c r="T21" s="16">
        <v>14198618</v>
      </c>
      <c r="U21" s="16">
        <v>12258483</v>
      </c>
      <c r="V21" s="18">
        <v>89362390</v>
      </c>
      <c r="W21" s="16">
        <v>0</v>
      </c>
      <c r="X21" s="16">
        <v>7101662</v>
      </c>
      <c r="Y21" s="18">
        <v>96464053</v>
      </c>
      <c r="Z21" s="16">
        <v>6724857</v>
      </c>
      <c r="AA21" s="16">
        <v>3680190</v>
      </c>
      <c r="AB21" s="16">
        <v>6660000</v>
      </c>
      <c r="AC21" s="16">
        <v>7023804</v>
      </c>
      <c r="AD21" s="16">
        <v>6173272</v>
      </c>
      <c r="AE21" s="16">
        <v>30323088</v>
      </c>
      <c r="AF21" s="16">
        <v>446224</v>
      </c>
      <c r="AG21" s="16">
        <v>327013</v>
      </c>
      <c r="AH21" s="16">
        <v>2588486</v>
      </c>
      <c r="AI21" s="16">
        <v>0</v>
      </c>
      <c r="AJ21" s="16">
        <v>5024951</v>
      </c>
      <c r="AK21" s="16">
        <v>16226814</v>
      </c>
      <c r="AL21" s="16">
        <v>909309</v>
      </c>
      <c r="AM21" s="18">
        <v>86108008</v>
      </c>
      <c r="AN21" s="16">
        <v>7101662</v>
      </c>
      <c r="AO21" s="18">
        <v>93209670</v>
      </c>
    </row>
    <row r="22" spans="1:41" ht="15">
      <c r="A22" s="13" t="str">
        <f>"170100000000"</f>
        <v>170100000000</v>
      </c>
      <c r="B22" s="13" t="s">
        <v>109</v>
      </c>
      <c r="C22" s="13" t="s">
        <v>110</v>
      </c>
      <c r="D22" s="13" t="str">
        <f t="shared" si="0"/>
        <v>12/31</v>
      </c>
      <c r="E22" s="14">
        <v>55073</v>
      </c>
      <c r="F22" s="15">
        <v>0</v>
      </c>
      <c r="G22" s="15">
        <v>496.2</v>
      </c>
      <c r="H22" s="16">
        <v>2526880668</v>
      </c>
      <c r="I22" s="16">
        <v>2530000</v>
      </c>
      <c r="J22" s="17" t="s">
        <v>76</v>
      </c>
      <c r="K22" s="16">
        <v>20784424</v>
      </c>
      <c r="L22" s="16">
        <v>1529154</v>
      </c>
      <c r="M22" s="16">
        <v>18003347</v>
      </c>
      <c r="N22" s="16">
        <v>0</v>
      </c>
      <c r="O22" s="16">
        <v>22013793</v>
      </c>
      <c r="P22" s="16">
        <v>1228127</v>
      </c>
      <c r="Q22" s="16">
        <v>3455527</v>
      </c>
      <c r="R22" s="16">
        <v>3344866</v>
      </c>
      <c r="S22" s="18">
        <v>70359238</v>
      </c>
      <c r="T22" s="16">
        <v>11728327</v>
      </c>
      <c r="U22" s="16">
        <v>10385205</v>
      </c>
      <c r="V22" s="18">
        <v>92472770</v>
      </c>
      <c r="W22" s="16">
        <v>0</v>
      </c>
      <c r="X22" s="16">
        <v>10577253</v>
      </c>
      <c r="Y22" s="18">
        <v>103050023</v>
      </c>
      <c r="Z22" s="16">
        <v>13953466</v>
      </c>
      <c r="AA22" s="16">
        <v>4898177</v>
      </c>
      <c r="AB22" s="16">
        <v>6892642</v>
      </c>
      <c r="AC22" s="16">
        <v>5227921</v>
      </c>
      <c r="AD22" s="16">
        <v>4623883</v>
      </c>
      <c r="AE22" s="16">
        <v>36767326</v>
      </c>
      <c r="AF22" s="16">
        <v>194076</v>
      </c>
      <c r="AG22" s="16">
        <v>178400</v>
      </c>
      <c r="AH22" s="16">
        <v>2065186</v>
      </c>
      <c r="AI22" s="16">
        <v>29514</v>
      </c>
      <c r="AJ22" s="16">
        <v>7233486</v>
      </c>
      <c r="AK22" s="16">
        <v>12482957</v>
      </c>
      <c r="AL22" s="16">
        <v>2423610</v>
      </c>
      <c r="AM22" s="18">
        <v>96970644</v>
      </c>
      <c r="AN22" s="16">
        <v>10577254</v>
      </c>
      <c r="AO22" s="18">
        <v>107547898</v>
      </c>
    </row>
    <row r="23" spans="1:41" ht="15">
      <c r="A23" s="13" t="str">
        <f>"180100000000"</f>
        <v>180100000000</v>
      </c>
      <c r="B23" s="13" t="s">
        <v>111</v>
      </c>
      <c r="C23" s="13" t="s">
        <v>112</v>
      </c>
      <c r="D23" s="13" t="str">
        <f t="shared" si="0"/>
        <v>12/31</v>
      </c>
      <c r="E23" s="14">
        <v>60370</v>
      </c>
      <c r="F23" s="15">
        <v>0</v>
      </c>
      <c r="G23" s="15">
        <v>494.1</v>
      </c>
      <c r="H23" s="16">
        <v>2272250907</v>
      </c>
      <c r="I23" s="16">
        <v>20080000</v>
      </c>
      <c r="J23" s="17" t="s">
        <v>76</v>
      </c>
      <c r="K23" s="16">
        <v>22794036</v>
      </c>
      <c r="L23" s="16">
        <v>1109504</v>
      </c>
      <c r="M23" s="16">
        <v>31862980</v>
      </c>
      <c r="N23" s="16">
        <v>216058</v>
      </c>
      <c r="O23" s="16">
        <v>26677783</v>
      </c>
      <c r="P23" s="16">
        <v>1929708</v>
      </c>
      <c r="Q23" s="16">
        <v>3553646</v>
      </c>
      <c r="R23" s="16">
        <v>10360136</v>
      </c>
      <c r="S23" s="18">
        <v>98503851</v>
      </c>
      <c r="T23" s="16">
        <v>17475434</v>
      </c>
      <c r="U23" s="16">
        <v>11580310</v>
      </c>
      <c r="V23" s="18">
        <v>127559595</v>
      </c>
      <c r="W23" s="16">
        <v>3500000</v>
      </c>
      <c r="X23" s="16">
        <v>9504038</v>
      </c>
      <c r="Y23" s="18">
        <v>140563633</v>
      </c>
      <c r="Z23" s="16">
        <v>33626398</v>
      </c>
      <c r="AA23" s="16">
        <v>4657695</v>
      </c>
      <c r="AB23" s="16">
        <v>11598686</v>
      </c>
      <c r="AC23" s="16">
        <v>21958678</v>
      </c>
      <c r="AD23" s="16">
        <v>8854074</v>
      </c>
      <c r="AE23" s="16">
        <v>24510270</v>
      </c>
      <c r="AF23" s="16">
        <v>1049919</v>
      </c>
      <c r="AG23" s="16">
        <v>1217414</v>
      </c>
      <c r="AH23" s="16">
        <v>2605239</v>
      </c>
      <c r="AI23" s="16">
        <v>2734277</v>
      </c>
      <c r="AJ23" s="16">
        <v>0</v>
      </c>
      <c r="AK23" s="16">
        <v>17325178</v>
      </c>
      <c r="AL23" s="16">
        <v>2951210</v>
      </c>
      <c r="AM23" s="18">
        <v>133089038</v>
      </c>
      <c r="AN23" s="16">
        <v>9504039</v>
      </c>
      <c r="AO23" s="18">
        <v>142593077</v>
      </c>
    </row>
    <row r="24" spans="1:41" ht="15">
      <c r="A24" s="13" t="str">
        <f>"190100000000"</f>
        <v>190100000000</v>
      </c>
      <c r="B24" s="13" t="s">
        <v>113</v>
      </c>
      <c r="C24" s="13" t="s">
        <v>114</v>
      </c>
      <c r="D24" s="13" t="str">
        <f t="shared" si="0"/>
        <v>12/31</v>
      </c>
      <c r="E24" s="14">
        <v>48195</v>
      </c>
      <c r="F24" s="15">
        <v>0</v>
      </c>
      <c r="G24" s="15">
        <v>647.7</v>
      </c>
      <c r="H24" s="16">
        <v>4902779401</v>
      </c>
      <c r="I24" s="16">
        <v>16989230</v>
      </c>
      <c r="J24" s="17" t="s">
        <v>76</v>
      </c>
      <c r="K24" s="16">
        <v>16376003</v>
      </c>
      <c r="L24" s="16">
        <v>2342621</v>
      </c>
      <c r="M24" s="16">
        <v>27244420</v>
      </c>
      <c r="N24" s="16">
        <v>101686</v>
      </c>
      <c r="O24" s="16">
        <v>9811147</v>
      </c>
      <c r="P24" s="16">
        <v>1184686</v>
      </c>
      <c r="Q24" s="16">
        <v>1438804</v>
      </c>
      <c r="R24" s="16">
        <v>2737135</v>
      </c>
      <c r="S24" s="18">
        <v>61236502</v>
      </c>
      <c r="T24" s="16">
        <v>14944269</v>
      </c>
      <c r="U24" s="16">
        <v>9409178</v>
      </c>
      <c r="V24" s="18">
        <v>85589949</v>
      </c>
      <c r="W24" s="16">
        <v>0</v>
      </c>
      <c r="X24" s="16">
        <v>8734096</v>
      </c>
      <c r="Y24" s="18">
        <v>94324045</v>
      </c>
      <c r="Z24" s="16">
        <v>8721969</v>
      </c>
      <c r="AA24" s="16">
        <v>6430167</v>
      </c>
      <c r="AB24" s="16">
        <v>7474021</v>
      </c>
      <c r="AC24" s="16">
        <v>7757648</v>
      </c>
      <c r="AD24" s="16">
        <v>8544199</v>
      </c>
      <c r="AE24" s="16">
        <v>26649445</v>
      </c>
      <c r="AF24" s="16">
        <v>2408058</v>
      </c>
      <c r="AG24" s="16">
        <v>564849</v>
      </c>
      <c r="AH24" s="16">
        <v>1929628</v>
      </c>
      <c r="AI24" s="16">
        <v>0</v>
      </c>
      <c r="AJ24" s="16">
        <v>3407613</v>
      </c>
      <c r="AK24" s="16">
        <v>12350322</v>
      </c>
      <c r="AL24" s="16">
        <v>2000534</v>
      </c>
      <c r="AM24" s="18">
        <v>88238454</v>
      </c>
      <c r="AN24" s="16">
        <v>8734096</v>
      </c>
      <c r="AO24" s="18">
        <v>96972550</v>
      </c>
    </row>
    <row r="25" spans="1:41" ht="15">
      <c r="A25" s="13" t="str">
        <f>"200100000000"</f>
        <v>200100000000</v>
      </c>
      <c r="B25" s="13" t="s">
        <v>115</v>
      </c>
      <c r="C25" s="13" t="s">
        <v>116</v>
      </c>
      <c r="D25" s="13" t="str">
        <f t="shared" si="0"/>
        <v>12/31</v>
      </c>
      <c r="E25" s="14">
        <v>5379</v>
      </c>
      <c r="F25" s="15">
        <v>0</v>
      </c>
      <c r="G25" s="19">
        <v>1720.4</v>
      </c>
      <c r="H25" s="16">
        <v>2692881480</v>
      </c>
      <c r="I25" s="6"/>
      <c r="J25" s="17" t="s">
        <v>76</v>
      </c>
      <c r="K25" s="16">
        <v>5382934</v>
      </c>
      <c r="L25" s="16">
        <v>107083</v>
      </c>
      <c r="M25" s="16">
        <v>2660207</v>
      </c>
      <c r="N25" s="16">
        <v>0</v>
      </c>
      <c r="O25" s="16">
        <v>535363</v>
      </c>
      <c r="P25" s="16">
        <v>1271261</v>
      </c>
      <c r="Q25" s="16">
        <v>1111724</v>
      </c>
      <c r="R25" s="16">
        <v>208286</v>
      </c>
      <c r="S25" s="18">
        <v>11276857</v>
      </c>
      <c r="T25" s="16">
        <v>2486674</v>
      </c>
      <c r="U25" s="16">
        <v>1586939</v>
      </c>
      <c r="V25" s="18">
        <v>15350471</v>
      </c>
      <c r="W25" s="16">
        <v>0</v>
      </c>
      <c r="X25" s="16">
        <v>1965193</v>
      </c>
      <c r="Y25" s="18">
        <v>17315664</v>
      </c>
      <c r="Z25" s="16">
        <v>2734084</v>
      </c>
      <c r="AA25" s="16">
        <v>121902</v>
      </c>
      <c r="AB25" s="16">
        <v>894357</v>
      </c>
      <c r="AC25" s="16">
        <v>1808019</v>
      </c>
      <c r="AD25" s="16">
        <v>4296020</v>
      </c>
      <c r="AE25" s="16">
        <v>1668158</v>
      </c>
      <c r="AF25" s="16">
        <v>742261</v>
      </c>
      <c r="AG25" s="16">
        <v>53734</v>
      </c>
      <c r="AH25" s="16">
        <v>277360</v>
      </c>
      <c r="AI25" s="16">
        <v>4446</v>
      </c>
      <c r="AJ25" s="16">
        <v>552453</v>
      </c>
      <c r="AK25" s="16">
        <v>1932319</v>
      </c>
      <c r="AL25" s="16">
        <v>0</v>
      </c>
      <c r="AM25" s="18">
        <v>15085112</v>
      </c>
      <c r="AN25" s="16">
        <v>1965193</v>
      </c>
      <c r="AO25" s="18">
        <v>17050305</v>
      </c>
    </row>
    <row r="26" spans="1:41" ht="15">
      <c r="A26" s="13" t="str">
        <f>"210100000000"</f>
        <v>210100000000</v>
      </c>
      <c r="B26" s="13" t="s">
        <v>117</v>
      </c>
      <c r="C26" s="13" t="s">
        <v>118</v>
      </c>
      <c r="D26" s="13" t="str">
        <f t="shared" si="0"/>
        <v>12/31</v>
      </c>
      <c r="E26" s="14">
        <v>64427</v>
      </c>
      <c r="F26" s="15">
        <v>0</v>
      </c>
      <c r="G26" s="19">
        <v>1411.2</v>
      </c>
      <c r="H26" s="16">
        <v>3967724403</v>
      </c>
      <c r="I26" s="16">
        <v>8365000</v>
      </c>
      <c r="J26" s="17" t="s">
        <v>76</v>
      </c>
      <c r="K26" s="16">
        <v>23798054</v>
      </c>
      <c r="L26" s="16">
        <v>1880643</v>
      </c>
      <c r="M26" s="16">
        <v>26587684</v>
      </c>
      <c r="N26" s="16">
        <v>214901</v>
      </c>
      <c r="O26" s="16">
        <v>8066538</v>
      </c>
      <c r="P26" s="16">
        <v>5048317</v>
      </c>
      <c r="Q26" s="16">
        <v>1741550</v>
      </c>
      <c r="R26" s="16">
        <v>1993721</v>
      </c>
      <c r="S26" s="18">
        <v>69331408</v>
      </c>
      <c r="T26" s="16">
        <v>17863482</v>
      </c>
      <c r="U26" s="16">
        <v>10361804</v>
      </c>
      <c r="V26" s="18">
        <v>97556694</v>
      </c>
      <c r="W26" s="16">
        <v>75000</v>
      </c>
      <c r="X26" s="16">
        <v>13012899</v>
      </c>
      <c r="Y26" s="18">
        <v>110644593</v>
      </c>
      <c r="Z26" s="16">
        <v>15463956</v>
      </c>
      <c r="AA26" s="16">
        <v>8584694</v>
      </c>
      <c r="AB26" s="16">
        <v>6794267</v>
      </c>
      <c r="AC26" s="16">
        <v>5450740</v>
      </c>
      <c r="AD26" s="16">
        <v>13903854</v>
      </c>
      <c r="AE26" s="16">
        <v>31512695</v>
      </c>
      <c r="AF26" s="16">
        <v>960434</v>
      </c>
      <c r="AG26" s="16">
        <v>763483</v>
      </c>
      <c r="AH26" s="16">
        <v>1799318</v>
      </c>
      <c r="AI26" s="16">
        <v>0</v>
      </c>
      <c r="AJ26" s="16">
        <v>1066764</v>
      </c>
      <c r="AK26" s="16">
        <v>8404446</v>
      </c>
      <c r="AL26" s="16">
        <v>1147848</v>
      </c>
      <c r="AM26" s="18">
        <v>95852499</v>
      </c>
      <c r="AN26" s="16">
        <v>13012899</v>
      </c>
      <c r="AO26" s="18">
        <v>108865398</v>
      </c>
    </row>
    <row r="27" spans="1:41" ht="15">
      <c r="A27" s="13" t="str">
        <f>"220100000000"</f>
        <v>220100000000</v>
      </c>
      <c r="B27" s="13" t="s">
        <v>119</v>
      </c>
      <c r="C27" s="13" t="s">
        <v>120</v>
      </c>
      <c r="D27" s="13" t="str">
        <f t="shared" si="0"/>
        <v>12/31</v>
      </c>
      <c r="E27" s="14">
        <v>111738</v>
      </c>
      <c r="F27" s="15">
        <v>0</v>
      </c>
      <c r="G27" s="19">
        <v>1272.2</v>
      </c>
      <c r="H27" s="16">
        <v>5248286232</v>
      </c>
      <c r="I27" s="16">
        <v>27550000</v>
      </c>
      <c r="J27" s="17" t="s">
        <v>76</v>
      </c>
      <c r="K27" s="16">
        <v>40632087</v>
      </c>
      <c r="L27" s="16">
        <v>2535741</v>
      </c>
      <c r="M27" s="16">
        <v>62646197</v>
      </c>
      <c r="N27" s="16">
        <v>149777</v>
      </c>
      <c r="O27" s="16">
        <v>17414434</v>
      </c>
      <c r="P27" s="16">
        <v>2752627</v>
      </c>
      <c r="Q27" s="16">
        <v>3610076</v>
      </c>
      <c r="R27" s="16">
        <v>7314608</v>
      </c>
      <c r="S27" s="18">
        <v>137055547</v>
      </c>
      <c r="T27" s="16">
        <v>22289691</v>
      </c>
      <c r="U27" s="16">
        <v>28814883</v>
      </c>
      <c r="V27" s="18">
        <v>188160121</v>
      </c>
      <c r="W27" s="16">
        <v>85000</v>
      </c>
      <c r="X27" s="16">
        <v>19300219</v>
      </c>
      <c r="Y27" s="18">
        <v>207545340</v>
      </c>
      <c r="Z27" s="16">
        <v>47092953</v>
      </c>
      <c r="AA27" s="16">
        <v>8164466</v>
      </c>
      <c r="AB27" s="16">
        <v>13148154</v>
      </c>
      <c r="AC27" s="16">
        <v>13722143</v>
      </c>
      <c r="AD27" s="16">
        <v>17661780</v>
      </c>
      <c r="AE27" s="16">
        <v>52053606</v>
      </c>
      <c r="AF27" s="16">
        <v>2450197</v>
      </c>
      <c r="AG27" s="16">
        <v>495005</v>
      </c>
      <c r="AH27" s="16">
        <v>2220465</v>
      </c>
      <c r="AI27" s="16">
        <v>0</v>
      </c>
      <c r="AJ27" s="16">
        <v>2279392</v>
      </c>
      <c r="AK27" s="16">
        <v>22878758</v>
      </c>
      <c r="AL27" s="16">
        <v>3194831</v>
      </c>
      <c r="AM27" s="18">
        <v>185361750</v>
      </c>
      <c r="AN27" s="16">
        <v>19300219</v>
      </c>
      <c r="AO27" s="18">
        <v>204661969</v>
      </c>
    </row>
    <row r="28" spans="1:41" ht="15">
      <c r="A28" s="13" t="str">
        <f>"230100000000"</f>
        <v>230100000000</v>
      </c>
      <c r="B28" s="13" t="s">
        <v>121</v>
      </c>
      <c r="C28" s="13" t="s">
        <v>122</v>
      </c>
      <c r="D28" s="13" t="str">
        <f t="shared" si="0"/>
        <v>12/31</v>
      </c>
      <c r="E28" s="14">
        <v>26944</v>
      </c>
      <c r="F28" s="15">
        <v>0</v>
      </c>
      <c r="G28" s="19">
        <v>1275.4</v>
      </c>
      <c r="H28" s="16">
        <v>1336728684</v>
      </c>
      <c r="I28" s="16">
        <v>15615000</v>
      </c>
      <c r="J28" s="17" t="s">
        <v>76</v>
      </c>
      <c r="K28" s="16">
        <v>11712175</v>
      </c>
      <c r="L28" s="16">
        <v>2335925</v>
      </c>
      <c r="M28" s="16">
        <v>9481619</v>
      </c>
      <c r="N28" s="16">
        <v>68054</v>
      </c>
      <c r="O28" s="16">
        <v>44703874</v>
      </c>
      <c r="P28" s="16">
        <v>2529499</v>
      </c>
      <c r="Q28" s="16">
        <v>2345422</v>
      </c>
      <c r="R28" s="16">
        <v>11688142</v>
      </c>
      <c r="S28" s="18">
        <v>84864711</v>
      </c>
      <c r="T28" s="16">
        <v>8934585</v>
      </c>
      <c r="U28" s="16">
        <v>5762712</v>
      </c>
      <c r="V28" s="18">
        <v>99562009</v>
      </c>
      <c r="W28" s="16">
        <v>0</v>
      </c>
      <c r="X28" s="16">
        <v>7945072</v>
      </c>
      <c r="Y28" s="18">
        <v>107507081</v>
      </c>
      <c r="Z28" s="16">
        <v>13828927</v>
      </c>
      <c r="AA28" s="16">
        <v>873636</v>
      </c>
      <c r="AB28" s="16">
        <v>3415069</v>
      </c>
      <c r="AC28" s="16">
        <v>35530579</v>
      </c>
      <c r="AD28" s="16">
        <v>7032278</v>
      </c>
      <c r="AE28" s="16">
        <v>11462328</v>
      </c>
      <c r="AF28" s="16">
        <v>267438</v>
      </c>
      <c r="AG28" s="16">
        <v>543780</v>
      </c>
      <c r="AH28" s="16">
        <v>1502658</v>
      </c>
      <c r="AI28" s="16">
        <v>0</v>
      </c>
      <c r="AJ28" s="16">
        <v>1537930</v>
      </c>
      <c r="AK28" s="16">
        <v>21383831</v>
      </c>
      <c r="AL28" s="16">
        <v>518006</v>
      </c>
      <c r="AM28" s="18">
        <v>97896459</v>
      </c>
      <c r="AN28" s="16">
        <v>7945072</v>
      </c>
      <c r="AO28" s="18">
        <v>105841531</v>
      </c>
    </row>
    <row r="29" spans="1:41" ht="15">
      <c r="A29" s="13" t="str">
        <f>"240100000000"</f>
        <v>240100000000</v>
      </c>
      <c r="B29" s="13" t="s">
        <v>123</v>
      </c>
      <c r="C29" s="13" t="s">
        <v>124</v>
      </c>
      <c r="D29" s="13" t="str">
        <f t="shared" si="0"/>
        <v>12/31</v>
      </c>
      <c r="E29" s="14">
        <v>64328</v>
      </c>
      <c r="F29" s="15">
        <v>0</v>
      </c>
      <c r="G29" s="15">
        <v>632.1</v>
      </c>
      <c r="H29" s="16">
        <v>2894283336</v>
      </c>
      <c r="I29" s="16">
        <v>54734700</v>
      </c>
      <c r="J29" s="17" t="s">
        <v>76</v>
      </c>
      <c r="K29" s="16">
        <v>21247569</v>
      </c>
      <c r="L29" s="16">
        <v>1931267</v>
      </c>
      <c r="M29" s="16">
        <v>25344590</v>
      </c>
      <c r="N29" s="16">
        <v>224468</v>
      </c>
      <c r="O29" s="16">
        <v>31454275</v>
      </c>
      <c r="P29" s="16">
        <v>2777203</v>
      </c>
      <c r="Q29" s="16">
        <v>4084199</v>
      </c>
      <c r="R29" s="16">
        <v>5813571</v>
      </c>
      <c r="S29" s="18">
        <v>92877141</v>
      </c>
      <c r="T29" s="16">
        <v>14618273</v>
      </c>
      <c r="U29" s="16">
        <v>19940991</v>
      </c>
      <c r="V29" s="18">
        <v>127436404</v>
      </c>
      <c r="W29" s="16">
        <v>2175000</v>
      </c>
      <c r="X29" s="16">
        <v>7696161</v>
      </c>
      <c r="Y29" s="18">
        <v>137307565</v>
      </c>
      <c r="Z29" s="16">
        <v>21696885</v>
      </c>
      <c r="AA29" s="16">
        <v>4864415</v>
      </c>
      <c r="AB29" s="16">
        <v>9780161</v>
      </c>
      <c r="AC29" s="16">
        <v>28929964</v>
      </c>
      <c r="AD29" s="16">
        <v>9206399</v>
      </c>
      <c r="AE29" s="16">
        <v>32037332</v>
      </c>
      <c r="AF29" s="16">
        <v>1360781</v>
      </c>
      <c r="AG29" s="16">
        <v>470169</v>
      </c>
      <c r="AH29" s="16">
        <v>1946976</v>
      </c>
      <c r="AI29" s="16">
        <v>22050</v>
      </c>
      <c r="AJ29" s="16">
        <v>2185597</v>
      </c>
      <c r="AK29" s="16">
        <v>16991535</v>
      </c>
      <c r="AL29" s="16">
        <v>787476</v>
      </c>
      <c r="AM29" s="18">
        <v>130279738</v>
      </c>
      <c r="AN29" s="16">
        <v>7696161</v>
      </c>
      <c r="AO29" s="18">
        <v>137975900</v>
      </c>
    </row>
    <row r="30" spans="1:41" ht="15">
      <c r="A30" s="13" t="str">
        <f>"250100000000"</f>
        <v>250100000000</v>
      </c>
      <c r="B30" s="13" t="s">
        <v>125</v>
      </c>
      <c r="C30" s="13" t="s">
        <v>126</v>
      </c>
      <c r="D30" s="13" t="str">
        <f t="shared" si="0"/>
        <v>12/31</v>
      </c>
      <c r="E30" s="14">
        <v>69441</v>
      </c>
      <c r="F30" s="15">
        <v>0</v>
      </c>
      <c r="G30" s="15">
        <v>655.9</v>
      </c>
      <c r="H30" s="16">
        <v>3386965042</v>
      </c>
      <c r="I30" s="16">
        <v>2675000</v>
      </c>
      <c r="J30" s="17" t="s">
        <v>76</v>
      </c>
      <c r="K30" s="16">
        <v>27737370</v>
      </c>
      <c r="L30" s="16">
        <v>1168966</v>
      </c>
      <c r="M30" s="16">
        <v>23157302</v>
      </c>
      <c r="N30" s="16">
        <v>235897</v>
      </c>
      <c r="O30" s="16">
        <v>14571603</v>
      </c>
      <c r="P30" s="16">
        <v>1981934</v>
      </c>
      <c r="Q30" s="16">
        <v>2549912</v>
      </c>
      <c r="R30" s="16">
        <v>5424877</v>
      </c>
      <c r="S30" s="18">
        <v>76827861</v>
      </c>
      <c r="T30" s="16">
        <v>17596202</v>
      </c>
      <c r="U30" s="16">
        <v>9277666</v>
      </c>
      <c r="V30" s="18">
        <v>103701729</v>
      </c>
      <c r="W30" s="16">
        <v>0</v>
      </c>
      <c r="X30" s="16">
        <v>12358504</v>
      </c>
      <c r="Y30" s="18">
        <v>116060233</v>
      </c>
      <c r="Z30" s="16">
        <v>20259016</v>
      </c>
      <c r="AA30" s="16">
        <v>4341995</v>
      </c>
      <c r="AB30" s="16">
        <v>9499337</v>
      </c>
      <c r="AC30" s="16">
        <v>9204266</v>
      </c>
      <c r="AD30" s="16">
        <v>14060891</v>
      </c>
      <c r="AE30" s="16">
        <v>23931626</v>
      </c>
      <c r="AF30" s="16">
        <v>829092</v>
      </c>
      <c r="AG30" s="16">
        <v>551411</v>
      </c>
      <c r="AH30" s="16">
        <v>798731</v>
      </c>
      <c r="AI30" s="16">
        <v>0</v>
      </c>
      <c r="AJ30" s="16">
        <v>3394956</v>
      </c>
      <c r="AK30" s="16">
        <v>11143241</v>
      </c>
      <c r="AL30" s="16">
        <v>1139980</v>
      </c>
      <c r="AM30" s="18">
        <v>99154542</v>
      </c>
      <c r="AN30" s="16">
        <v>12358504</v>
      </c>
      <c r="AO30" s="18">
        <v>111513046</v>
      </c>
    </row>
    <row r="31" spans="1:41" ht="15">
      <c r="A31" s="13" t="str">
        <f>"260100000000"</f>
        <v>260100000000</v>
      </c>
      <c r="B31" s="13" t="s">
        <v>127</v>
      </c>
      <c r="C31" s="13" t="s">
        <v>128</v>
      </c>
      <c r="D31" s="13" t="str">
        <f t="shared" si="0"/>
        <v>12/31</v>
      </c>
      <c r="E31" s="14">
        <v>735343</v>
      </c>
      <c r="F31" s="15">
        <v>0</v>
      </c>
      <c r="G31" s="15">
        <v>659.3</v>
      </c>
      <c r="H31" s="16">
        <v>35230115090</v>
      </c>
      <c r="I31" s="16">
        <v>562793577</v>
      </c>
      <c r="J31" s="17" t="s">
        <v>76</v>
      </c>
      <c r="K31" s="16">
        <v>300364814</v>
      </c>
      <c r="L31" s="16">
        <v>12030384</v>
      </c>
      <c r="M31" s="16">
        <v>458404746</v>
      </c>
      <c r="N31" s="16">
        <v>1675997</v>
      </c>
      <c r="O31" s="16">
        <v>120599578</v>
      </c>
      <c r="P31" s="16">
        <v>17405760</v>
      </c>
      <c r="Q31" s="16">
        <v>23167230</v>
      </c>
      <c r="R31" s="16">
        <v>124182379</v>
      </c>
      <c r="S31" s="18">
        <v>1057830889</v>
      </c>
      <c r="T31" s="16">
        <v>233178993</v>
      </c>
      <c r="U31" s="16">
        <v>100646448</v>
      </c>
      <c r="V31" s="18">
        <v>1391656329</v>
      </c>
      <c r="W31" s="16">
        <v>49512823</v>
      </c>
      <c r="X31" s="16">
        <v>63443380</v>
      </c>
      <c r="Y31" s="18">
        <v>1504612533</v>
      </c>
      <c r="Z31" s="16">
        <v>425432304</v>
      </c>
      <c r="AA31" s="16">
        <v>64752700</v>
      </c>
      <c r="AB31" s="16">
        <v>142810601</v>
      </c>
      <c r="AC31" s="16">
        <v>97130267</v>
      </c>
      <c r="AD31" s="16">
        <v>44606701</v>
      </c>
      <c r="AE31" s="16">
        <v>448023464</v>
      </c>
      <c r="AF31" s="16">
        <v>4178889</v>
      </c>
      <c r="AG31" s="16">
        <v>23901791</v>
      </c>
      <c r="AH31" s="16">
        <v>7257912</v>
      </c>
      <c r="AI31" s="16">
        <v>11175790</v>
      </c>
      <c r="AJ31" s="16">
        <v>50489080</v>
      </c>
      <c r="AK31" s="16">
        <v>88782361</v>
      </c>
      <c r="AL31" s="16">
        <v>55649453</v>
      </c>
      <c r="AM31" s="18">
        <v>1464191313</v>
      </c>
      <c r="AN31" s="16">
        <v>63443380</v>
      </c>
      <c r="AO31" s="18">
        <v>1527634693</v>
      </c>
    </row>
    <row r="32" spans="1:41" ht="15">
      <c r="A32" s="13" t="str">
        <f>"270100000000"</f>
        <v>270100000000</v>
      </c>
      <c r="B32" s="13" t="s">
        <v>129</v>
      </c>
      <c r="C32" s="13" t="s">
        <v>130</v>
      </c>
      <c r="D32" s="13" t="str">
        <f t="shared" si="0"/>
        <v>12/31</v>
      </c>
      <c r="E32" s="14">
        <v>49708</v>
      </c>
      <c r="F32" s="15">
        <v>0</v>
      </c>
      <c r="G32" s="15">
        <v>404.8</v>
      </c>
      <c r="H32" s="16">
        <v>1759939441</v>
      </c>
      <c r="I32" s="16">
        <v>28428217</v>
      </c>
      <c r="J32" s="17" t="s">
        <v>76</v>
      </c>
      <c r="K32" s="16">
        <v>27433849</v>
      </c>
      <c r="L32" s="16">
        <v>1798749</v>
      </c>
      <c r="M32" s="16">
        <v>24423457</v>
      </c>
      <c r="N32" s="16">
        <v>257387</v>
      </c>
      <c r="O32" s="16">
        <v>3952450</v>
      </c>
      <c r="P32" s="16">
        <v>2058881</v>
      </c>
      <c r="Q32" s="16">
        <v>1581254</v>
      </c>
      <c r="R32" s="16">
        <v>3635677</v>
      </c>
      <c r="S32" s="18">
        <v>65141703</v>
      </c>
      <c r="T32" s="16">
        <v>13242906</v>
      </c>
      <c r="U32" s="16">
        <v>7621864</v>
      </c>
      <c r="V32" s="18">
        <v>86006473</v>
      </c>
      <c r="W32" s="16">
        <v>0</v>
      </c>
      <c r="X32" s="16">
        <v>7509112</v>
      </c>
      <c r="Y32" s="18">
        <v>93515585</v>
      </c>
      <c r="Z32" s="16">
        <v>18725293</v>
      </c>
      <c r="AA32" s="16">
        <v>2262309</v>
      </c>
      <c r="AB32" s="16">
        <v>7005721</v>
      </c>
      <c r="AC32" s="16">
        <v>6067870</v>
      </c>
      <c r="AD32" s="16">
        <v>11178907</v>
      </c>
      <c r="AE32" s="16">
        <v>23583508</v>
      </c>
      <c r="AF32" s="16">
        <v>1548926</v>
      </c>
      <c r="AG32" s="16">
        <v>280009</v>
      </c>
      <c r="AH32" s="16">
        <v>413501</v>
      </c>
      <c r="AI32" s="16">
        <v>0</v>
      </c>
      <c r="AJ32" s="16">
        <v>1352790</v>
      </c>
      <c r="AK32" s="16">
        <v>7564485</v>
      </c>
      <c r="AL32" s="16">
        <v>3409705</v>
      </c>
      <c r="AM32" s="18">
        <v>83393025</v>
      </c>
      <c r="AN32" s="16">
        <v>7509112</v>
      </c>
      <c r="AO32" s="18">
        <v>90902137</v>
      </c>
    </row>
    <row r="33" spans="1:41" ht="15">
      <c r="A33" s="13" t="str">
        <f>"280100000000"</f>
        <v>280100000000</v>
      </c>
      <c r="B33" s="13" t="s">
        <v>131</v>
      </c>
      <c r="C33" s="13" t="s">
        <v>132</v>
      </c>
      <c r="D33" s="13" t="str">
        <f t="shared" si="0"/>
        <v>12/31</v>
      </c>
      <c r="E33" s="14">
        <v>1334544</v>
      </c>
      <c r="F33" s="15">
        <v>0</v>
      </c>
      <c r="G33" s="15">
        <v>286.7</v>
      </c>
      <c r="H33" s="16">
        <v>244238959615</v>
      </c>
      <c r="I33" s="16">
        <v>3426994935</v>
      </c>
      <c r="J33" s="17" t="s">
        <v>98</v>
      </c>
      <c r="K33" s="16">
        <v>886691000</v>
      </c>
      <c r="L33" s="16">
        <v>29221000</v>
      </c>
      <c r="M33" s="16">
        <v>1072780147</v>
      </c>
      <c r="N33" s="16">
        <v>36070000</v>
      </c>
      <c r="O33" s="16">
        <v>109917000</v>
      </c>
      <c r="P33" s="16">
        <v>21369000</v>
      </c>
      <c r="Q33" s="16">
        <v>56017000</v>
      </c>
      <c r="R33" s="16">
        <v>252951000</v>
      </c>
      <c r="S33" s="18">
        <v>2465016147</v>
      </c>
      <c r="T33" s="16">
        <v>245637000</v>
      </c>
      <c r="U33" s="16">
        <v>171826000</v>
      </c>
      <c r="V33" s="18">
        <v>2882479147</v>
      </c>
      <c r="W33" s="16">
        <v>74562000</v>
      </c>
      <c r="X33" s="16">
        <v>994205000</v>
      </c>
      <c r="Y33" s="18">
        <v>3951246147</v>
      </c>
      <c r="Z33" s="16">
        <v>390221147</v>
      </c>
      <c r="AA33" s="16">
        <v>21690000</v>
      </c>
      <c r="AB33" s="16">
        <v>728264000</v>
      </c>
      <c r="AC33" s="16">
        <v>249899000</v>
      </c>
      <c r="AD33" s="16">
        <v>165082000</v>
      </c>
      <c r="AE33" s="16">
        <v>439702000</v>
      </c>
      <c r="AF33" s="16">
        <v>11964000</v>
      </c>
      <c r="AG33" s="16">
        <v>35494000</v>
      </c>
      <c r="AH33" s="16">
        <v>100570000</v>
      </c>
      <c r="AI33" s="16">
        <v>2549000</v>
      </c>
      <c r="AJ33" s="16">
        <v>157708000</v>
      </c>
      <c r="AK33" s="16">
        <v>384765000</v>
      </c>
      <c r="AL33" s="16">
        <v>359041000</v>
      </c>
      <c r="AM33" s="18">
        <v>3046949147</v>
      </c>
      <c r="AN33" s="16">
        <v>994205000</v>
      </c>
      <c r="AO33" s="18">
        <v>4041154147</v>
      </c>
    </row>
    <row r="34" spans="1:41" ht="15">
      <c r="A34" s="13" t="str">
        <f>"290100000000"</f>
        <v>290100000000</v>
      </c>
      <c r="B34" s="13" t="s">
        <v>133</v>
      </c>
      <c r="C34" s="13" t="s">
        <v>134</v>
      </c>
      <c r="D34" s="13" t="str">
        <f t="shared" si="0"/>
        <v>12/31</v>
      </c>
      <c r="E34" s="14">
        <v>219846</v>
      </c>
      <c r="F34" s="15">
        <v>0</v>
      </c>
      <c r="G34" s="15">
        <v>522.9</v>
      </c>
      <c r="H34" s="16">
        <v>8989012380</v>
      </c>
      <c r="I34" s="16">
        <v>52221636</v>
      </c>
      <c r="J34" s="17" t="s">
        <v>76</v>
      </c>
      <c r="K34" s="16">
        <v>81975601</v>
      </c>
      <c r="L34" s="16">
        <v>3706238</v>
      </c>
      <c r="M34" s="16">
        <v>92416320</v>
      </c>
      <c r="N34" s="16">
        <v>1506589</v>
      </c>
      <c r="O34" s="16">
        <v>41796983</v>
      </c>
      <c r="P34" s="16">
        <v>33132523</v>
      </c>
      <c r="Q34" s="16">
        <v>6520265</v>
      </c>
      <c r="R34" s="16">
        <v>4128220</v>
      </c>
      <c r="S34" s="18">
        <v>265182739</v>
      </c>
      <c r="T34" s="16">
        <v>44110994</v>
      </c>
      <c r="U34" s="16">
        <v>40611284</v>
      </c>
      <c r="V34" s="18">
        <v>349905017</v>
      </c>
      <c r="W34" s="16">
        <v>4673000</v>
      </c>
      <c r="X34" s="16">
        <v>4974616</v>
      </c>
      <c r="Y34" s="18">
        <v>359552633</v>
      </c>
      <c r="Z34" s="16">
        <v>94023450</v>
      </c>
      <c r="AA34" s="16">
        <v>24036386</v>
      </c>
      <c r="AB34" s="16">
        <v>29702270</v>
      </c>
      <c r="AC34" s="16">
        <v>28247957</v>
      </c>
      <c r="AD34" s="16">
        <v>12876672</v>
      </c>
      <c r="AE34" s="16">
        <v>97760927</v>
      </c>
      <c r="AF34" s="16">
        <v>809723</v>
      </c>
      <c r="AG34" s="16">
        <v>3399942</v>
      </c>
      <c r="AH34" s="16">
        <v>2347559</v>
      </c>
      <c r="AI34" s="16">
        <v>4606508</v>
      </c>
      <c r="AJ34" s="16">
        <v>3869264</v>
      </c>
      <c r="AK34" s="16">
        <v>42832123</v>
      </c>
      <c r="AL34" s="16">
        <v>7664067</v>
      </c>
      <c r="AM34" s="18">
        <v>352176848</v>
      </c>
      <c r="AN34" s="16">
        <v>4974616</v>
      </c>
      <c r="AO34" s="18">
        <v>357151464</v>
      </c>
    </row>
    <row r="35" spans="1:41" ht="15">
      <c r="A35" s="13" t="str">
        <f>"300100000000"</f>
        <v>300100000000</v>
      </c>
      <c r="B35" s="13" t="s">
        <v>135</v>
      </c>
      <c r="C35" s="13" t="s">
        <v>136</v>
      </c>
      <c r="D35" s="13" t="str">
        <f t="shared" si="0"/>
        <v>12/31</v>
      </c>
      <c r="E35" s="14">
        <v>235469</v>
      </c>
      <c r="F35" s="15">
        <v>0</v>
      </c>
      <c r="G35" s="19">
        <v>1212.7</v>
      </c>
      <c r="H35" s="16">
        <v>8430166840</v>
      </c>
      <c r="I35" s="16">
        <v>111016695</v>
      </c>
      <c r="J35" s="17" t="s">
        <v>76</v>
      </c>
      <c r="K35" s="16">
        <v>55032785</v>
      </c>
      <c r="L35" s="16">
        <v>4855071</v>
      </c>
      <c r="M35" s="16">
        <v>120557272</v>
      </c>
      <c r="N35" s="16">
        <v>442795</v>
      </c>
      <c r="O35" s="16">
        <v>23642038</v>
      </c>
      <c r="P35" s="16">
        <v>18021164</v>
      </c>
      <c r="Q35" s="16">
        <v>3621522</v>
      </c>
      <c r="R35" s="16">
        <v>8105547</v>
      </c>
      <c r="S35" s="18">
        <v>234278195</v>
      </c>
      <c r="T35" s="16">
        <v>59316884</v>
      </c>
      <c r="U35" s="16">
        <v>55771552</v>
      </c>
      <c r="V35" s="18">
        <v>349366631</v>
      </c>
      <c r="W35" s="16">
        <v>20665871</v>
      </c>
      <c r="X35" s="16">
        <v>18486870</v>
      </c>
      <c r="Y35" s="18">
        <v>388519372</v>
      </c>
      <c r="Z35" s="16">
        <v>63268111</v>
      </c>
      <c r="AA35" s="16">
        <v>20197722</v>
      </c>
      <c r="AB35" s="16">
        <v>34850781</v>
      </c>
      <c r="AC35" s="16">
        <v>16799527</v>
      </c>
      <c r="AD35" s="16">
        <v>34769484</v>
      </c>
      <c r="AE35" s="16">
        <v>139651907</v>
      </c>
      <c r="AF35" s="16">
        <v>591099</v>
      </c>
      <c r="AG35" s="16">
        <v>2209567</v>
      </c>
      <c r="AH35" s="16">
        <v>6674194</v>
      </c>
      <c r="AI35" s="16">
        <v>0</v>
      </c>
      <c r="AJ35" s="16">
        <v>9321683</v>
      </c>
      <c r="AK35" s="16">
        <v>25896934</v>
      </c>
      <c r="AL35" s="16">
        <v>14182751</v>
      </c>
      <c r="AM35" s="18">
        <v>368413759</v>
      </c>
      <c r="AN35" s="16">
        <v>18486870</v>
      </c>
      <c r="AO35" s="18">
        <v>386900629</v>
      </c>
    </row>
    <row r="36" spans="1:41" ht="15">
      <c r="A36" s="13" t="str">
        <f>"310100000000"</f>
        <v>310100000000</v>
      </c>
      <c r="B36" s="13" t="s">
        <v>137</v>
      </c>
      <c r="C36" s="13" t="s">
        <v>138</v>
      </c>
      <c r="D36" s="13" t="str">
        <f t="shared" si="0"/>
        <v>12/31</v>
      </c>
      <c r="E36" s="14">
        <v>458336</v>
      </c>
      <c r="F36" s="15">
        <v>0</v>
      </c>
      <c r="G36" s="15">
        <v>780.3</v>
      </c>
      <c r="H36" s="16">
        <v>22143859774</v>
      </c>
      <c r="I36" s="16">
        <v>326756438</v>
      </c>
      <c r="J36" s="17" t="s">
        <v>76</v>
      </c>
      <c r="K36" s="16">
        <v>125789994</v>
      </c>
      <c r="L36" s="16">
        <v>8608190</v>
      </c>
      <c r="M36" s="16">
        <v>351488355</v>
      </c>
      <c r="N36" s="16">
        <v>2929901</v>
      </c>
      <c r="O36" s="16">
        <v>127590917</v>
      </c>
      <c r="P36" s="16">
        <v>40175005</v>
      </c>
      <c r="Q36" s="16">
        <v>13624932</v>
      </c>
      <c r="R36" s="16">
        <v>134583246</v>
      </c>
      <c r="S36" s="18">
        <v>804790540</v>
      </c>
      <c r="T36" s="16">
        <v>121116920</v>
      </c>
      <c r="U36" s="16">
        <v>109876003</v>
      </c>
      <c r="V36" s="18">
        <v>1035783463</v>
      </c>
      <c r="W36" s="16">
        <v>60573874</v>
      </c>
      <c r="X36" s="16">
        <v>85604072</v>
      </c>
      <c r="Y36" s="18">
        <v>1181961409</v>
      </c>
      <c r="Z36" s="16">
        <v>228884406</v>
      </c>
      <c r="AA36" s="16">
        <v>54570165</v>
      </c>
      <c r="AB36" s="16">
        <v>97335278</v>
      </c>
      <c r="AC36" s="16">
        <v>88389787</v>
      </c>
      <c r="AD36" s="16">
        <v>46507829</v>
      </c>
      <c r="AE36" s="16">
        <v>230071510</v>
      </c>
      <c r="AF36" s="16">
        <v>17848779</v>
      </c>
      <c r="AG36" s="16">
        <v>26675717</v>
      </c>
      <c r="AH36" s="16">
        <v>1669219</v>
      </c>
      <c r="AI36" s="16">
        <v>7742655</v>
      </c>
      <c r="AJ36" s="16">
        <v>92801199</v>
      </c>
      <c r="AK36" s="16">
        <v>149659194</v>
      </c>
      <c r="AL36" s="16">
        <v>29617016</v>
      </c>
      <c r="AM36" s="18">
        <v>1071772754</v>
      </c>
      <c r="AN36" s="16">
        <v>85604071</v>
      </c>
      <c r="AO36" s="18">
        <v>1157376825</v>
      </c>
    </row>
    <row r="37" spans="1:41" ht="15">
      <c r="A37" s="13" t="str">
        <f>"320100000000"</f>
        <v>320100000000</v>
      </c>
      <c r="B37" s="13" t="s">
        <v>139</v>
      </c>
      <c r="C37" s="13" t="s">
        <v>140</v>
      </c>
      <c r="D37" s="13" t="str">
        <f t="shared" si="0"/>
        <v>12/31</v>
      </c>
      <c r="E37" s="14">
        <v>100224</v>
      </c>
      <c r="F37" s="15">
        <v>0</v>
      </c>
      <c r="G37" s="15">
        <v>644.4</v>
      </c>
      <c r="H37" s="16">
        <v>6524608149</v>
      </c>
      <c r="I37" s="16">
        <v>19507811</v>
      </c>
      <c r="J37" s="17" t="s">
        <v>76</v>
      </c>
      <c r="K37" s="16">
        <v>41692774</v>
      </c>
      <c r="L37" s="16">
        <v>2453272</v>
      </c>
      <c r="M37" s="16">
        <v>60844856</v>
      </c>
      <c r="N37" s="16">
        <v>614612</v>
      </c>
      <c r="O37" s="16">
        <v>18327747</v>
      </c>
      <c r="P37" s="16">
        <v>3266199</v>
      </c>
      <c r="Q37" s="16">
        <v>7547938</v>
      </c>
      <c r="R37" s="16">
        <v>5938962</v>
      </c>
      <c r="S37" s="18">
        <v>140686360</v>
      </c>
      <c r="T37" s="16">
        <v>22665059</v>
      </c>
      <c r="U37" s="16">
        <v>17205177</v>
      </c>
      <c r="V37" s="18">
        <v>180556596</v>
      </c>
      <c r="W37" s="16">
        <v>957181</v>
      </c>
      <c r="X37" s="16">
        <v>4989305</v>
      </c>
      <c r="Y37" s="18">
        <v>186503082</v>
      </c>
      <c r="Z37" s="16">
        <v>53893208</v>
      </c>
      <c r="AA37" s="16">
        <v>4089091</v>
      </c>
      <c r="AB37" s="16">
        <v>19538405</v>
      </c>
      <c r="AC37" s="16">
        <v>20701591</v>
      </c>
      <c r="AD37" s="16">
        <v>16862135</v>
      </c>
      <c r="AE37" s="16">
        <v>36041418</v>
      </c>
      <c r="AF37" s="16">
        <v>1677601</v>
      </c>
      <c r="AG37" s="16">
        <v>401906</v>
      </c>
      <c r="AH37" s="16">
        <v>2409791</v>
      </c>
      <c r="AI37" s="16">
        <v>0</v>
      </c>
      <c r="AJ37" s="16">
        <v>5418500</v>
      </c>
      <c r="AK37" s="16">
        <v>17678225</v>
      </c>
      <c r="AL37" s="16">
        <v>3616500</v>
      </c>
      <c r="AM37" s="18">
        <v>182328371</v>
      </c>
      <c r="AN37" s="16">
        <v>4989305</v>
      </c>
      <c r="AO37" s="18">
        <v>187317676</v>
      </c>
    </row>
    <row r="38" spans="1:41" ht="15">
      <c r="A38" s="13" t="str">
        <f>"330100000000"</f>
        <v>330100000000</v>
      </c>
      <c r="B38" s="13" t="s">
        <v>141</v>
      </c>
      <c r="C38" s="13" t="s">
        <v>142</v>
      </c>
      <c r="D38" s="13" t="str">
        <f aca="true" t="shared" si="1" ref="D38:D62">"12/31"</f>
        <v>12/31</v>
      </c>
      <c r="E38" s="14">
        <v>341367</v>
      </c>
      <c r="F38" s="15">
        <v>0</v>
      </c>
      <c r="G38" s="15">
        <v>816.3</v>
      </c>
      <c r="H38" s="16">
        <v>37787468650</v>
      </c>
      <c r="I38" s="16">
        <v>243344655</v>
      </c>
      <c r="J38" s="17" t="s">
        <v>76</v>
      </c>
      <c r="K38" s="16">
        <v>109858899</v>
      </c>
      <c r="L38" s="16">
        <v>6884284</v>
      </c>
      <c r="M38" s="16">
        <v>221322662</v>
      </c>
      <c r="N38" s="16">
        <v>1440626</v>
      </c>
      <c r="O38" s="16">
        <v>79851322</v>
      </c>
      <c r="P38" s="16">
        <v>27119551</v>
      </c>
      <c r="Q38" s="16">
        <v>18588485</v>
      </c>
      <c r="R38" s="16">
        <v>85456297</v>
      </c>
      <c r="S38" s="18">
        <v>550522125</v>
      </c>
      <c r="T38" s="16">
        <v>94853206</v>
      </c>
      <c r="U38" s="16">
        <v>62971242</v>
      </c>
      <c r="V38" s="18">
        <v>708346573</v>
      </c>
      <c r="W38" s="16">
        <v>45485000</v>
      </c>
      <c r="X38" s="16">
        <v>14937222</v>
      </c>
      <c r="Y38" s="18">
        <v>768768795</v>
      </c>
      <c r="Z38" s="16">
        <v>129394174</v>
      </c>
      <c r="AA38" s="16">
        <v>42753095</v>
      </c>
      <c r="AB38" s="16">
        <v>79573887</v>
      </c>
      <c r="AC38" s="16">
        <v>77834244</v>
      </c>
      <c r="AD38" s="16">
        <v>36081594</v>
      </c>
      <c r="AE38" s="16">
        <v>172586762</v>
      </c>
      <c r="AF38" s="16">
        <v>4756391</v>
      </c>
      <c r="AG38" s="16">
        <v>7232403</v>
      </c>
      <c r="AH38" s="16">
        <v>6704521</v>
      </c>
      <c r="AI38" s="16">
        <v>0</v>
      </c>
      <c r="AJ38" s="16">
        <v>20117693</v>
      </c>
      <c r="AK38" s="16">
        <v>134892051</v>
      </c>
      <c r="AL38" s="16">
        <v>19364057</v>
      </c>
      <c r="AM38" s="18">
        <v>731290870</v>
      </c>
      <c r="AN38" s="16">
        <v>14937222</v>
      </c>
      <c r="AO38" s="18">
        <v>746228092</v>
      </c>
    </row>
    <row r="39" spans="1:41" ht="15">
      <c r="A39" s="13" t="str">
        <f>"340100000000"</f>
        <v>340100000000</v>
      </c>
      <c r="B39" s="13" t="s">
        <v>143</v>
      </c>
      <c r="C39" s="13" t="s">
        <v>144</v>
      </c>
      <c r="D39" s="13" t="str">
        <f t="shared" si="1"/>
        <v>12/31</v>
      </c>
      <c r="E39" s="14">
        <v>44171</v>
      </c>
      <c r="F39" s="15">
        <v>0</v>
      </c>
      <c r="G39" s="15">
        <v>391.4</v>
      </c>
      <c r="H39" s="16">
        <v>1446589422</v>
      </c>
      <c r="I39" s="16">
        <v>16495000</v>
      </c>
      <c r="J39" s="17" t="s">
        <v>76</v>
      </c>
      <c r="K39" s="16">
        <v>10873136</v>
      </c>
      <c r="L39" s="16">
        <v>1185073</v>
      </c>
      <c r="M39" s="16">
        <v>13677519</v>
      </c>
      <c r="N39" s="16">
        <v>65099</v>
      </c>
      <c r="O39" s="16">
        <v>14016648</v>
      </c>
      <c r="P39" s="16">
        <v>1593865</v>
      </c>
      <c r="Q39" s="16">
        <v>981839</v>
      </c>
      <c r="R39" s="16">
        <v>2586085</v>
      </c>
      <c r="S39" s="18">
        <v>44979264</v>
      </c>
      <c r="T39" s="16">
        <v>9974716</v>
      </c>
      <c r="U39" s="16">
        <v>6791470</v>
      </c>
      <c r="V39" s="18">
        <v>61745450</v>
      </c>
      <c r="W39" s="16">
        <v>500000</v>
      </c>
      <c r="X39" s="16">
        <v>672177</v>
      </c>
      <c r="Y39" s="18">
        <v>62917627</v>
      </c>
      <c r="Z39" s="16">
        <v>6879446</v>
      </c>
      <c r="AA39" s="16">
        <v>3008703</v>
      </c>
      <c r="AB39" s="16">
        <v>6430671</v>
      </c>
      <c r="AC39" s="16">
        <v>11891222</v>
      </c>
      <c r="AD39" s="16">
        <v>5134485</v>
      </c>
      <c r="AE39" s="16">
        <v>19118800</v>
      </c>
      <c r="AF39" s="16">
        <v>148593</v>
      </c>
      <c r="AG39" s="16">
        <v>138800</v>
      </c>
      <c r="AH39" s="16">
        <v>1268873</v>
      </c>
      <c r="AI39" s="16">
        <v>0</v>
      </c>
      <c r="AJ39" s="16">
        <v>2073688</v>
      </c>
      <c r="AK39" s="16">
        <v>7057771</v>
      </c>
      <c r="AL39" s="16">
        <v>864542</v>
      </c>
      <c r="AM39" s="18">
        <v>64015595</v>
      </c>
      <c r="AN39" s="16">
        <v>672177</v>
      </c>
      <c r="AO39" s="18">
        <v>64687773</v>
      </c>
    </row>
    <row r="40" spans="1:41" ht="15">
      <c r="A40" s="13" t="str">
        <f>"350100000000"</f>
        <v>350100000000</v>
      </c>
      <c r="B40" s="13" t="s">
        <v>145</v>
      </c>
      <c r="C40" s="13" t="s">
        <v>146</v>
      </c>
      <c r="D40" s="13" t="str">
        <f t="shared" si="1"/>
        <v>12/31</v>
      </c>
      <c r="E40" s="14">
        <v>122377</v>
      </c>
      <c r="F40" s="15">
        <v>0</v>
      </c>
      <c r="G40" s="15">
        <v>953.3</v>
      </c>
      <c r="H40" s="16">
        <v>4529921659</v>
      </c>
      <c r="I40" s="16">
        <v>6550000</v>
      </c>
      <c r="J40" s="17" t="s">
        <v>76</v>
      </c>
      <c r="K40" s="16">
        <v>39248435</v>
      </c>
      <c r="L40" s="16">
        <v>18160653</v>
      </c>
      <c r="M40" s="16">
        <v>34319809</v>
      </c>
      <c r="N40" s="16">
        <v>2938</v>
      </c>
      <c r="O40" s="16">
        <v>18304948</v>
      </c>
      <c r="P40" s="16">
        <v>4443247</v>
      </c>
      <c r="Q40" s="16">
        <v>5878654</v>
      </c>
      <c r="R40" s="16">
        <v>7000053</v>
      </c>
      <c r="S40" s="18">
        <v>127358737</v>
      </c>
      <c r="T40" s="16">
        <v>33583560</v>
      </c>
      <c r="U40" s="16">
        <v>17981943</v>
      </c>
      <c r="V40" s="18">
        <v>178924240</v>
      </c>
      <c r="W40" s="16">
        <v>0</v>
      </c>
      <c r="X40" s="16">
        <v>20669581</v>
      </c>
      <c r="Y40" s="18">
        <v>199593821</v>
      </c>
      <c r="Z40" s="16">
        <v>22013271</v>
      </c>
      <c r="AA40" s="16">
        <v>12943388</v>
      </c>
      <c r="AB40" s="16">
        <v>13219508</v>
      </c>
      <c r="AC40" s="16">
        <v>10219034</v>
      </c>
      <c r="AD40" s="16">
        <v>16956936</v>
      </c>
      <c r="AE40" s="16">
        <v>61813497</v>
      </c>
      <c r="AF40" s="16">
        <v>846909</v>
      </c>
      <c r="AG40" s="16">
        <v>1125241</v>
      </c>
      <c r="AH40" s="16">
        <v>3030363</v>
      </c>
      <c r="AI40" s="16">
        <v>0</v>
      </c>
      <c r="AJ40" s="16">
        <v>5763529</v>
      </c>
      <c r="AK40" s="16">
        <v>21978555</v>
      </c>
      <c r="AL40" s="16">
        <v>2717975</v>
      </c>
      <c r="AM40" s="18">
        <v>172628206</v>
      </c>
      <c r="AN40" s="16">
        <v>20669584</v>
      </c>
      <c r="AO40" s="18">
        <v>193297790</v>
      </c>
    </row>
    <row r="41" spans="1:41" ht="15">
      <c r="A41" s="13" t="str">
        <f>"360100000000"</f>
        <v>360100000000</v>
      </c>
      <c r="B41" s="13" t="s">
        <v>147</v>
      </c>
      <c r="C41" s="13" t="s">
        <v>148</v>
      </c>
      <c r="D41" s="13" t="str">
        <f t="shared" si="1"/>
        <v>12/31</v>
      </c>
      <c r="E41" s="14">
        <v>61676</v>
      </c>
      <c r="F41" s="15">
        <v>0</v>
      </c>
      <c r="G41" s="19">
        <v>1002.8</v>
      </c>
      <c r="H41" s="16">
        <v>3541384588</v>
      </c>
      <c r="I41" s="16">
        <v>25942536</v>
      </c>
      <c r="J41" s="17" t="s">
        <v>76</v>
      </c>
      <c r="K41" s="16">
        <v>12103636</v>
      </c>
      <c r="L41" s="16">
        <v>1357610</v>
      </c>
      <c r="M41" s="16">
        <v>34929957</v>
      </c>
      <c r="N41" s="16">
        <v>207257</v>
      </c>
      <c r="O41" s="16">
        <v>17191241</v>
      </c>
      <c r="P41" s="16">
        <v>2506488</v>
      </c>
      <c r="Q41" s="16">
        <v>1309033</v>
      </c>
      <c r="R41" s="16">
        <v>4231144</v>
      </c>
      <c r="S41" s="18">
        <v>73836365</v>
      </c>
      <c r="T41" s="16">
        <v>13944009</v>
      </c>
      <c r="U41" s="16">
        <v>9743911</v>
      </c>
      <c r="V41" s="18">
        <v>97524285</v>
      </c>
      <c r="W41" s="16">
        <v>495307</v>
      </c>
      <c r="X41" s="16">
        <v>10410599</v>
      </c>
      <c r="Y41" s="18">
        <v>108430191</v>
      </c>
      <c r="Z41" s="16">
        <v>20014287</v>
      </c>
      <c r="AA41" s="16">
        <v>2526983</v>
      </c>
      <c r="AB41" s="16">
        <v>7016555</v>
      </c>
      <c r="AC41" s="16">
        <v>5791412</v>
      </c>
      <c r="AD41" s="16">
        <v>10786091</v>
      </c>
      <c r="AE41" s="16">
        <v>34904924</v>
      </c>
      <c r="AF41" s="16">
        <v>1372358</v>
      </c>
      <c r="AG41" s="16">
        <v>221452</v>
      </c>
      <c r="AH41" s="16">
        <v>2008889</v>
      </c>
      <c r="AI41" s="16">
        <v>0</v>
      </c>
      <c r="AJ41" s="16">
        <v>1077501</v>
      </c>
      <c r="AK41" s="16">
        <v>12907126</v>
      </c>
      <c r="AL41" s="16">
        <v>1736404</v>
      </c>
      <c r="AM41" s="18">
        <v>100363981</v>
      </c>
      <c r="AN41" s="16">
        <v>10410599</v>
      </c>
      <c r="AO41" s="18">
        <v>110774581</v>
      </c>
    </row>
    <row r="42" spans="1:41" ht="15">
      <c r="A42" s="13" t="str">
        <f>"370100000000"</f>
        <v>370100000000</v>
      </c>
      <c r="B42" s="13" t="s">
        <v>149</v>
      </c>
      <c r="C42" s="13" t="s">
        <v>150</v>
      </c>
      <c r="D42" s="13" t="str">
        <f t="shared" si="1"/>
        <v>12/31</v>
      </c>
      <c r="E42" s="14">
        <v>95745</v>
      </c>
      <c r="F42" s="15">
        <v>0</v>
      </c>
      <c r="G42" s="15">
        <v>231.3</v>
      </c>
      <c r="H42" s="16">
        <v>15665784959</v>
      </c>
      <c r="I42" s="16">
        <v>71937900</v>
      </c>
      <c r="J42" s="17" t="s">
        <v>76</v>
      </c>
      <c r="K42" s="16">
        <v>26172808</v>
      </c>
      <c r="L42" s="16">
        <v>3774020</v>
      </c>
      <c r="M42" s="16">
        <v>46910839</v>
      </c>
      <c r="N42" s="16">
        <v>432653</v>
      </c>
      <c r="O42" s="16">
        <v>9487848</v>
      </c>
      <c r="P42" s="16">
        <v>6467197</v>
      </c>
      <c r="Q42" s="16">
        <v>1932402</v>
      </c>
      <c r="R42" s="16">
        <v>2148818</v>
      </c>
      <c r="S42" s="18">
        <v>97326585</v>
      </c>
      <c r="T42" s="16">
        <v>19330816</v>
      </c>
      <c r="U42" s="16">
        <v>9421611</v>
      </c>
      <c r="V42" s="18">
        <v>126079012</v>
      </c>
      <c r="W42" s="16">
        <v>17592900</v>
      </c>
      <c r="X42" s="16">
        <v>1508307</v>
      </c>
      <c r="Y42" s="18">
        <v>145180219</v>
      </c>
      <c r="Z42" s="16">
        <v>26317568</v>
      </c>
      <c r="AA42" s="16">
        <v>9469069</v>
      </c>
      <c r="AB42" s="16">
        <v>21389247</v>
      </c>
      <c r="AC42" s="16">
        <v>11535565</v>
      </c>
      <c r="AD42" s="16">
        <v>11144926</v>
      </c>
      <c r="AE42" s="16">
        <v>21168765</v>
      </c>
      <c r="AF42" s="16">
        <v>583875</v>
      </c>
      <c r="AG42" s="16">
        <v>2758686</v>
      </c>
      <c r="AH42" s="16">
        <v>8167672</v>
      </c>
      <c r="AI42" s="16">
        <v>59429</v>
      </c>
      <c r="AJ42" s="16">
        <v>339728</v>
      </c>
      <c r="AK42" s="16">
        <v>17711380</v>
      </c>
      <c r="AL42" s="16">
        <v>5435086</v>
      </c>
      <c r="AM42" s="18">
        <v>136080996</v>
      </c>
      <c r="AN42" s="16">
        <v>1508306</v>
      </c>
      <c r="AO42" s="18">
        <v>137589302</v>
      </c>
    </row>
    <row r="43" spans="1:41" ht="15">
      <c r="A43" s="13" t="str">
        <f>"380100000000"</f>
        <v>380100000000</v>
      </c>
      <c r="B43" s="13" t="s">
        <v>151</v>
      </c>
      <c r="C43" s="13" t="s">
        <v>152</v>
      </c>
      <c r="D43" s="13" t="str">
        <f t="shared" si="1"/>
        <v>12/31</v>
      </c>
      <c r="E43" s="14">
        <v>152538</v>
      </c>
      <c r="F43" s="15">
        <v>0</v>
      </c>
      <c r="G43" s="15">
        <v>654</v>
      </c>
      <c r="H43" s="16">
        <v>8394330476</v>
      </c>
      <c r="I43" s="16">
        <v>106204565</v>
      </c>
      <c r="J43" s="17" t="s">
        <v>76</v>
      </c>
      <c r="K43" s="16">
        <v>49502934</v>
      </c>
      <c r="L43" s="16">
        <v>4286543</v>
      </c>
      <c r="M43" s="16">
        <v>65450777</v>
      </c>
      <c r="N43" s="16">
        <v>2762929</v>
      </c>
      <c r="O43" s="16">
        <v>49237153</v>
      </c>
      <c r="P43" s="16">
        <v>13236475</v>
      </c>
      <c r="Q43" s="16">
        <v>5923685</v>
      </c>
      <c r="R43" s="16">
        <v>16873262</v>
      </c>
      <c r="S43" s="18">
        <v>207273758</v>
      </c>
      <c r="T43" s="16">
        <v>45215689</v>
      </c>
      <c r="U43" s="16">
        <v>18420326</v>
      </c>
      <c r="V43" s="18">
        <v>270909773</v>
      </c>
      <c r="W43" s="16">
        <v>0</v>
      </c>
      <c r="X43" s="16">
        <v>6016889</v>
      </c>
      <c r="Y43" s="18">
        <v>276926662</v>
      </c>
      <c r="Z43" s="16">
        <v>40035951</v>
      </c>
      <c r="AA43" s="16">
        <v>22571639</v>
      </c>
      <c r="AB43" s="16">
        <v>26342792</v>
      </c>
      <c r="AC43" s="16">
        <v>42080272</v>
      </c>
      <c r="AD43" s="16">
        <v>9970396</v>
      </c>
      <c r="AE43" s="16">
        <v>77508091</v>
      </c>
      <c r="AF43" s="16">
        <v>663330</v>
      </c>
      <c r="AG43" s="16">
        <v>471940</v>
      </c>
      <c r="AH43" s="16">
        <v>3207057</v>
      </c>
      <c r="AI43" s="16">
        <v>0</v>
      </c>
      <c r="AJ43" s="16">
        <v>3467818</v>
      </c>
      <c r="AK43" s="16">
        <v>40050381</v>
      </c>
      <c r="AL43" s="16">
        <v>8748697</v>
      </c>
      <c r="AM43" s="18">
        <v>275118364</v>
      </c>
      <c r="AN43" s="16">
        <v>6016889</v>
      </c>
      <c r="AO43" s="18">
        <v>281135253</v>
      </c>
    </row>
    <row r="44" spans="1:41" ht="15">
      <c r="A44" s="13" t="str">
        <f>"390100000000"</f>
        <v>390100000000</v>
      </c>
      <c r="B44" s="13" t="s">
        <v>153</v>
      </c>
      <c r="C44" s="13" t="s">
        <v>154</v>
      </c>
      <c r="D44" s="13" t="str">
        <f t="shared" si="1"/>
        <v>12/31</v>
      </c>
      <c r="E44" s="14">
        <v>286753</v>
      </c>
      <c r="F44" s="15">
        <v>0</v>
      </c>
      <c r="G44" s="15">
        <v>174.2</v>
      </c>
      <c r="H44" s="16">
        <v>41789255759</v>
      </c>
      <c r="I44" s="16">
        <v>397819047</v>
      </c>
      <c r="J44" s="17" t="s">
        <v>76</v>
      </c>
      <c r="K44" s="16">
        <v>72975691</v>
      </c>
      <c r="L44" s="16">
        <v>12980814</v>
      </c>
      <c r="M44" s="16">
        <v>170772782</v>
      </c>
      <c r="N44" s="16">
        <v>0</v>
      </c>
      <c r="O44" s="16">
        <v>105274003</v>
      </c>
      <c r="P44" s="16">
        <v>5747093</v>
      </c>
      <c r="Q44" s="16">
        <v>20993049</v>
      </c>
      <c r="R44" s="16">
        <v>65033287</v>
      </c>
      <c r="S44" s="18">
        <v>453776719</v>
      </c>
      <c r="T44" s="16">
        <v>102538444</v>
      </c>
      <c r="U44" s="16">
        <v>57096262</v>
      </c>
      <c r="V44" s="18">
        <v>613411425</v>
      </c>
      <c r="W44" s="16">
        <v>35069748</v>
      </c>
      <c r="X44" s="16">
        <v>66403190</v>
      </c>
      <c r="Y44" s="18">
        <v>714884363</v>
      </c>
      <c r="Z44" s="16">
        <v>83391985</v>
      </c>
      <c r="AA44" s="16">
        <v>61407492</v>
      </c>
      <c r="AB44" s="16">
        <v>50556433</v>
      </c>
      <c r="AC44" s="16">
        <v>108298974</v>
      </c>
      <c r="AD44" s="16">
        <v>55264502</v>
      </c>
      <c r="AE44" s="16">
        <v>121864272</v>
      </c>
      <c r="AF44" s="16">
        <v>16258805</v>
      </c>
      <c r="AG44" s="16">
        <v>2255336</v>
      </c>
      <c r="AH44" s="16">
        <v>9641455</v>
      </c>
      <c r="AI44" s="16">
        <v>0</v>
      </c>
      <c r="AJ44" s="16">
        <v>34595833</v>
      </c>
      <c r="AK44" s="16">
        <v>86932111</v>
      </c>
      <c r="AL44" s="16">
        <v>46852244</v>
      </c>
      <c r="AM44" s="18">
        <v>677319442</v>
      </c>
      <c r="AN44" s="16">
        <v>66403191</v>
      </c>
      <c r="AO44" s="18">
        <v>743722633</v>
      </c>
    </row>
    <row r="45" spans="1:41" ht="15">
      <c r="A45" s="13" t="str">
        <f>"400100000000"</f>
        <v>400100000000</v>
      </c>
      <c r="B45" s="13" t="s">
        <v>155</v>
      </c>
      <c r="C45" s="13" t="s">
        <v>156</v>
      </c>
      <c r="D45" s="13" t="str">
        <f t="shared" si="1"/>
        <v>12/31</v>
      </c>
      <c r="E45" s="14">
        <v>111931</v>
      </c>
      <c r="F45" s="15">
        <v>0</v>
      </c>
      <c r="G45" s="19">
        <v>2685.6</v>
      </c>
      <c r="H45" s="16">
        <v>4232587044</v>
      </c>
      <c r="I45" s="16">
        <v>32250000</v>
      </c>
      <c r="J45" s="17" t="s">
        <v>76</v>
      </c>
      <c r="K45" s="16">
        <v>34629378</v>
      </c>
      <c r="L45" s="16">
        <v>2845545</v>
      </c>
      <c r="M45" s="16">
        <v>40999630</v>
      </c>
      <c r="N45" s="16">
        <v>400620</v>
      </c>
      <c r="O45" s="16">
        <v>22283095</v>
      </c>
      <c r="P45" s="16">
        <v>8388055</v>
      </c>
      <c r="Q45" s="16">
        <v>2326741</v>
      </c>
      <c r="R45" s="16">
        <v>9271483</v>
      </c>
      <c r="S45" s="18">
        <v>121144547</v>
      </c>
      <c r="T45" s="16">
        <v>25472006</v>
      </c>
      <c r="U45" s="16">
        <v>25403017</v>
      </c>
      <c r="V45" s="18">
        <v>172019569</v>
      </c>
      <c r="W45" s="16">
        <v>30975000</v>
      </c>
      <c r="X45" s="16">
        <v>12764271</v>
      </c>
      <c r="Y45" s="18">
        <v>215758840</v>
      </c>
      <c r="Z45" s="16">
        <v>36337517</v>
      </c>
      <c r="AA45" s="16">
        <v>731114</v>
      </c>
      <c r="AB45" s="16">
        <v>26946242</v>
      </c>
      <c r="AC45" s="16">
        <v>16619951</v>
      </c>
      <c r="AD45" s="16">
        <v>17182927</v>
      </c>
      <c r="AE45" s="16">
        <v>56123652</v>
      </c>
      <c r="AF45" s="16">
        <v>3580474</v>
      </c>
      <c r="AG45" s="16">
        <v>417182</v>
      </c>
      <c r="AH45" s="16">
        <v>2927223</v>
      </c>
      <c r="AI45" s="16">
        <v>0</v>
      </c>
      <c r="AJ45" s="16">
        <v>3455350</v>
      </c>
      <c r="AK45" s="16">
        <v>22129055</v>
      </c>
      <c r="AL45" s="16">
        <v>649225</v>
      </c>
      <c r="AM45" s="18">
        <v>187099912</v>
      </c>
      <c r="AN45" s="16">
        <v>12764271</v>
      </c>
      <c r="AO45" s="18">
        <v>199864183</v>
      </c>
    </row>
    <row r="46" spans="1:41" ht="15">
      <c r="A46" s="13" t="str">
        <f>"410100000000"</f>
        <v>410100000000</v>
      </c>
      <c r="B46" s="13" t="s">
        <v>157</v>
      </c>
      <c r="C46" s="13" t="s">
        <v>158</v>
      </c>
      <c r="D46" s="13" t="str">
        <f t="shared" si="1"/>
        <v>12/31</v>
      </c>
      <c r="E46" s="14">
        <v>200635</v>
      </c>
      <c r="F46" s="15">
        <v>0</v>
      </c>
      <c r="G46" s="15">
        <v>811.8</v>
      </c>
      <c r="H46" s="16">
        <v>18685954380</v>
      </c>
      <c r="I46" s="16">
        <v>13865000</v>
      </c>
      <c r="J46" s="17" t="s">
        <v>76</v>
      </c>
      <c r="K46" s="16">
        <v>40564644</v>
      </c>
      <c r="L46" s="16">
        <v>3020373</v>
      </c>
      <c r="M46" s="16">
        <v>94360031</v>
      </c>
      <c r="N46" s="16">
        <v>2487675</v>
      </c>
      <c r="O46" s="16">
        <v>41073276</v>
      </c>
      <c r="P46" s="16">
        <v>5692674</v>
      </c>
      <c r="Q46" s="16">
        <v>5711258</v>
      </c>
      <c r="R46" s="16">
        <v>6846210</v>
      </c>
      <c r="S46" s="18">
        <v>199756141</v>
      </c>
      <c r="T46" s="16">
        <v>33863435</v>
      </c>
      <c r="U46" s="16">
        <v>17981998</v>
      </c>
      <c r="V46" s="18">
        <v>251601574</v>
      </c>
      <c r="W46" s="16">
        <v>0</v>
      </c>
      <c r="X46" s="16">
        <v>19844727</v>
      </c>
      <c r="Y46" s="18">
        <v>271446301</v>
      </c>
      <c r="Z46" s="16">
        <v>73337452</v>
      </c>
      <c r="AA46" s="16">
        <v>16319422</v>
      </c>
      <c r="AB46" s="16">
        <v>20406119</v>
      </c>
      <c r="AC46" s="16">
        <v>32187360</v>
      </c>
      <c r="AD46" s="16">
        <v>14926163</v>
      </c>
      <c r="AE46" s="16">
        <v>48500505</v>
      </c>
      <c r="AF46" s="16">
        <v>745773</v>
      </c>
      <c r="AG46" s="16">
        <v>909795</v>
      </c>
      <c r="AH46" s="16">
        <v>3590258</v>
      </c>
      <c r="AI46" s="16">
        <v>0</v>
      </c>
      <c r="AJ46" s="16">
        <v>9371625</v>
      </c>
      <c r="AK46" s="16">
        <v>29046494</v>
      </c>
      <c r="AL46" s="16">
        <v>1476850</v>
      </c>
      <c r="AM46" s="18">
        <v>250817817</v>
      </c>
      <c r="AN46" s="16">
        <v>19844727</v>
      </c>
      <c r="AO46" s="18">
        <v>270662544</v>
      </c>
    </row>
    <row r="47" spans="1:41" ht="15">
      <c r="A47" s="13" t="str">
        <f>"420100000000"</f>
        <v>420100000000</v>
      </c>
      <c r="B47" s="13" t="s">
        <v>159</v>
      </c>
      <c r="C47" s="13" t="s">
        <v>160</v>
      </c>
      <c r="D47" s="13" t="str">
        <f t="shared" si="1"/>
        <v>12/31</v>
      </c>
      <c r="E47" s="14">
        <v>146555</v>
      </c>
      <c r="F47" s="15">
        <v>0</v>
      </c>
      <c r="G47" s="15">
        <v>206.1</v>
      </c>
      <c r="H47" s="16">
        <v>8808984046</v>
      </c>
      <c r="I47" s="16">
        <v>58652000</v>
      </c>
      <c r="J47" s="17" t="s">
        <v>76</v>
      </c>
      <c r="K47" s="16">
        <v>56630980</v>
      </c>
      <c r="L47" s="16">
        <v>2405770</v>
      </c>
      <c r="M47" s="16">
        <v>82245785</v>
      </c>
      <c r="N47" s="16">
        <v>556990</v>
      </c>
      <c r="O47" s="16">
        <v>31882818</v>
      </c>
      <c r="P47" s="16">
        <v>4916974</v>
      </c>
      <c r="Q47" s="16">
        <v>3033598</v>
      </c>
      <c r="R47" s="16">
        <v>13180521</v>
      </c>
      <c r="S47" s="18">
        <v>194853436</v>
      </c>
      <c r="T47" s="16">
        <v>44418130</v>
      </c>
      <c r="U47" s="16">
        <v>26410289</v>
      </c>
      <c r="V47" s="18">
        <v>265681855</v>
      </c>
      <c r="W47" s="16">
        <v>9797000</v>
      </c>
      <c r="X47" s="16">
        <v>2567632</v>
      </c>
      <c r="Y47" s="18">
        <v>278046487</v>
      </c>
      <c r="Z47" s="16">
        <v>49049609</v>
      </c>
      <c r="AA47" s="16">
        <v>15610549</v>
      </c>
      <c r="AB47" s="16">
        <v>20267993</v>
      </c>
      <c r="AC47" s="16">
        <v>32447978</v>
      </c>
      <c r="AD47" s="16">
        <v>15776340</v>
      </c>
      <c r="AE47" s="16">
        <v>97155251</v>
      </c>
      <c r="AF47" s="16">
        <v>179627</v>
      </c>
      <c r="AG47" s="16">
        <v>6859599</v>
      </c>
      <c r="AH47" s="16">
        <v>4493792</v>
      </c>
      <c r="AI47" s="16">
        <v>0</v>
      </c>
      <c r="AJ47" s="16">
        <v>303335</v>
      </c>
      <c r="AK47" s="16">
        <v>37381293</v>
      </c>
      <c r="AL47" s="16">
        <v>8706918</v>
      </c>
      <c r="AM47" s="18">
        <v>288232284</v>
      </c>
      <c r="AN47" s="16">
        <v>2567632</v>
      </c>
      <c r="AO47" s="18">
        <v>290799916</v>
      </c>
    </row>
    <row r="48" spans="1:41" ht="15">
      <c r="A48" s="13" t="str">
        <f>"430100000000"</f>
        <v>430100000000</v>
      </c>
      <c r="B48" s="13" t="s">
        <v>161</v>
      </c>
      <c r="C48" s="13" t="s">
        <v>162</v>
      </c>
      <c r="D48" s="13" t="str">
        <f t="shared" si="1"/>
        <v>12/31</v>
      </c>
      <c r="E48" s="14">
        <v>31582</v>
      </c>
      <c r="F48" s="15">
        <v>0</v>
      </c>
      <c r="G48" s="15">
        <v>622</v>
      </c>
      <c r="H48" s="16">
        <v>1836196524</v>
      </c>
      <c r="I48" s="16">
        <v>0</v>
      </c>
      <c r="J48" s="17" t="s">
        <v>76</v>
      </c>
      <c r="K48" s="16">
        <v>14294744</v>
      </c>
      <c r="L48" s="16">
        <v>2115485</v>
      </c>
      <c r="M48" s="16">
        <v>13832367</v>
      </c>
      <c r="N48" s="16">
        <v>442490</v>
      </c>
      <c r="O48" s="16">
        <v>4750067</v>
      </c>
      <c r="P48" s="16">
        <v>2209085</v>
      </c>
      <c r="Q48" s="16">
        <v>700541</v>
      </c>
      <c r="R48" s="16">
        <v>1840507</v>
      </c>
      <c r="S48" s="18">
        <v>40185286</v>
      </c>
      <c r="T48" s="16">
        <v>10176194</v>
      </c>
      <c r="U48" s="16">
        <v>7030094</v>
      </c>
      <c r="V48" s="18">
        <v>57391574</v>
      </c>
      <c r="W48" s="16">
        <v>0</v>
      </c>
      <c r="X48" s="16">
        <v>7502714</v>
      </c>
      <c r="Y48" s="18">
        <v>64894288</v>
      </c>
      <c r="Z48" s="16">
        <v>9395879</v>
      </c>
      <c r="AA48" s="16">
        <v>1831309</v>
      </c>
      <c r="AB48" s="16">
        <v>4860188</v>
      </c>
      <c r="AC48" s="16">
        <v>5396975</v>
      </c>
      <c r="AD48" s="16">
        <v>9336835</v>
      </c>
      <c r="AE48" s="16">
        <v>14983922</v>
      </c>
      <c r="AF48" s="16">
        <v>113601</v>
      </c>
      <c r="AG48" s="16">
        <v>359057</v>
      </c>
      <c r="AH48" s="16">
        <v>1470273</v>
      </c>
      <c r="AI48" s="16">
        <v>0</v>
      </c>
      <c r="AJ48" s="16">
        <v>0</v>
      </c>
      <c r="AK48" s="16">
        <v>7194188</v>
      </c>
      <c r="AL48" s="16">
        <v>711450</v>
      </c>
      <c r="AM48" s="18">
        <v>55653677</v>
      </c>
      <c r="AN48" s="16">
        <v>7502714</v>
      </c>
      <c r="AO48" s="18">
        <v>63156391</v>
      </c>
    </row>
    <row r="49" spans="1:41" ht="15">
      <c r="A49" s="13" t="str">
        <f>"440100000000"</f>
        <v>440100000000</v>
      </c>
      <c r="B49" s="13" t="s">
        <v>163</v>
      </c>
      <c r="C49" s="13" t="s">
        <v>164</v>
      </c>
      <c r="D49" s="13" t="str">
        <f t="shared" si="1"/>
        <v>12/31</v>
      </c>
      <c r="E49" s="14">
        <v>19224</v>
      </c>
      <c r="F49" s="15">
        <v>0</v>
      </c>
      <c r="G49" s="15">
        <v>328.7</v>
      </c>
      <c r="H49" s="16">
        <v>926549359</v>
      </c>
      <c r="I49" s="16">
        <v>180000</v>
      </c>
      <c r="J49" s="17" t="s">
        <v>76</v>
      </c>
      <c r="K49" s="16">
        <v>8853950</v>
      </c>
      <c r="L49" s="16">
        <v>457304</v>
      </c>
      <c r="M49" s="16">
        <v>8348702</v>
      </c>
      <c r="N49" s="16">
        <v>64107</v>
      </c>
      <c r="O49" s="16">
        <v>4376002</v>
      </c>
      <c r="P49" s="16">
        <v>1284903</v>
      </c>
      <c r="Q49" s="16">
        <v>680124</v>
      </c>
      <c r="R49" s="16">
        <v>423600</v>
      </c>
      <c r="S49" s="18">
        <v>24488692</v>
      </c>
      <c r="T49" s="16">
        <v>5669625</v>
      </c>
      <c r="U49" s="16">
        <v>4659891</v>
      </c>
      <c r="V49" s="18">
        <v>34818208</v>
      </c>
      <c r="W49" s="16">
        <v>0</v>
      </c>
      <c r="X49" s="16">
        <v>4291647</v>
      </c>
      <c r="Y49" s="18">
        <v>39109855</v>
      </c>
      <c r="Z49" s="16">
        <v>7279902</v>
      </c>
      <c r="AA49" s="16">
        <v>1320644</v>
      </c>
      <c r="AB49" s="16">
        <v>3102466</v>
      </c>
      <c r="AC49" s="16">
        <v>4062227</v>
      </c>
      <c r="AD49" s="16">
        <v>4667472</v>
      </c>
      <c r="AE49" s="16">
        <v>9753912</v>
      </c>
      <c r="AF49" s="16">
        <v>671750</v>
      </c>
      <c r="AG49" s="16">
        <v>508781</v>
      </c>
      <c r="AH49" s="16">
        <v>1300584</v>
      </c>
      <c r="AI49" s="16">
        <v>0</v>
      </c>
      <c r="AJ49" s="16">
        <v>0</v>
      </c>
      <c r="AK49" s="16">
        <v>4031379</v>
      </c>
      <c r="AL49" s="16">
        <v>49390</v>
      </c>
      <c r="AM49" s="18">
        <v>36748507</v>
      </c>
      <c r="AN49" s="16">
        <v>4291647</v>
      </c>
      <c r="AO49" s="18">
        <v>41040154</v>
      </c>
    </row>
    <row r="50" spans="1:41" ht="15">
      <c r="A50" s="13" t="str">
        <f>"450100000000"</f>
        <v>450100000000</v>
      </c>
      <c r="B50" s="13" t="s">
        <v>165</v>
      </c>
      <c r="C50" s="13" t="s">
        <v>166</v>
      </c>
      <c r="D50" s="13" t="str">
        <f t="shared" si="1"/>
        <v>12/31</v>
      </c>
      <c r="E50" s="14">
        <v>33342</v>
      </c>
      <c r="F50" s="15">
        <v>0</v>
      </c>
      <c r="G50" s="15">
        <v>324.9</v>
      </c>
      <c r="H50" s="16">
        <v>1481433218</v>
      </c>
      <c r="I50" s="16">
        <v>18675000</v>
      </c>
      <c r="J50" s="17" t="s">
        <v>76</v>
      </c>
      <c r="K50" s="16">
        <v>9453734</v>
      </c>
      <c r="L50" s="16">
        <v>826877</v>
      </c>
      <c r="M50" s="16">
        <v>19142764</v>
      </c>
      <c r="N50" s="16">
        <v>124913</v>
      </c>
      <c r="O50" s="16">
        <v>6055571</v>
      </c>
      <c r="P50" s="16">
        <v>1180527</v>
      </c>
      <c r="Q50" s="16">
        <v>1823307</v>
      </c>
      <c r="R50" s="16">
        <v>1322548</v>
      </c>
      <c r="S50" s="18">
        <v>39930241</v>
      </c>
      <c r="T50" s="16">
        <v>12939742</v>
      </c>
      <c r="U50" s="16">
        <v>8119810</v>
      </c>
      <c r="V50" s="18">
        <v>60989793</v>
      </c>
      <c r="W50" s="16">
        <v>0</v>
      </c>
      <c r="X50" s="16">
        <v>2556139</v>
      </c>
      <c r="Y50" s="18">
        <v>63545932</v>
      </c>
      <c r="Z50" s="16">
        <v>6340671</v>
      </c>
      <c r="AA50" s="16">
        <v>2393331</v>
      </c>
      <c r="AB50" s="16">
        <v>9671729</v>
      </c>
      <c r="AC50" s="16">
        <v>4832640</v>
      </c>
      <c r="AD50" s="16">
        <v>4010663</v>
      </c>
      <c r="AE50" s="16">
        <v>14908161</v>
      </c>
      <c r="AF50" s="16">
        <v>267271</v>
      </c>
      <c r="AG50" s="16">
        <v>225715</v>
      </c>
      <c r="AH50" s="16">
        <v>2407408</v>
      </c>
      <c r="AI50" s="16">
        <v>592330</v>
      </c>
      <c r="AJ50" s="16">
        <v>1090253</v>
      </c>
      <c r="AK50" s="16">
        <v>5524324</v>
      </c>
      <c r="AL50" s="16">
        <v>1460538</v>
      </c>
      <c r="AM50" s="18">
        <v>53725034</v>
      </c>
      <c r="AN50" s="16">
        <v>2556139</v>
      </c>
      <c r="AO50" s="18">
        <v>56281173</v>
      </c>
    </row>
    <row r="51" spans="1:41" ht="15">
      <c r="A51" s="13" t="str">
        <f>"460100000000"</f>
        <v>460100000000</v>
      </c>
      <c r="B51" s="13" t="s">
        <v>167</v>
      </c>
      <c r="C51" s="13" t="s">
        <v>168</v>
      </c>
      <c r="D51" s="13" t="str">
        <f t="shared" si="1"/>
        <v>12/31</v>
      </c>
      <c r="E51" s="14">
        <v>98726</v>
      </c>
      <c r="F51" s="15">
        <v>0</v>
      </c>
      <c r="G51" s="19">
        <v>1392.6</v>
      </c>
      <c r="H51" s="16">
        <v>4237937384</v>
      </c>
      <c r="I51" s="16">
        <v>29246873</v>
      </c>
      <c r="J51" s="17" t="s">
        <v>76</v>
      </c>
      <c r="K51" s="16">
        <v>33679402</v>
      </c>
      <c r="L51" s="16">
        <v>2891531</v>
      </c>
      <c r="M51" s="16">
        <v>41460282</v>
      </c>
      <c r="N51" s="16">
        <v>1604252</v>
      </c>
      <c r="O51" s="16">
        <v>28245608</v>
      </c>
      <c r="P51" s="16">
        <v>3113307</v>
      </c>
      <c r="Q51" s="16">
        <v>6454353</v>
      </c>
      <c r="R51" s="16">
        <v>5731710</v>
      </c>
      <c r="S51" s="18">
        <v>123180445</v>
      </c>
      <c r="T51" s="16">
        <v>24810272</v>
      </c>
      <c r="U51" s="16">
        <v>20136184</v>
      </c>
      <c r="V51" s="18">
        <v>168126901</v>
      </c>
      <c r="W51" s="16">
        <v>16675</v>
      </c>
      <c r="X51" s="16">
        <v>3552453</v>
      </c>
      <c r="Y51" s="18">
        <v>171696029</v>
      </c>
      <c r="Z51" s="16">
        <v>22855913</v>
      </c>
      <c r="AA51" s="16">
        <v>8417701</v>
      </c>
      <c r="AB51" s="16">
        <v>15309392</v>
      </c>
      <c r="AC51" s="16">
        <v>20944545</v>
      </c>
      <c r="AD51" s="16">
        <v>24110207</v>
      </c>
      <c r="AE51" s="16">
        <v>50878594</v>
      </c>
      <c r="AF51" s="16">
        <v>695528</v>
      </c>
      <c r="AG51" s="16">
        <v>687019</v>
      </c>
      <c r="AH51" s="16">
        <v>2949923</v>
      </c>
      <c r="AI51" s="16">
        <v>0</v>
      </c>
      <c r="AJ51" s="16">
        <v>3028491</v>
      </c>
      <c r="AK51" s="16">
        <v>17432613</v>
      </c>
      <c r="AL51" s="16">
        <v>1373838</v>
      </c>
      <c r="AM51" s="18">
        <v>168683764</v>
      </c>
      <c r="AN51" s="16">
        <v>3552453</v>
      </c>
      <c r="AO51" s="18">
        <v>172236217</v>
      </c>
    </row>
    <row r="52" spans="1:41" ht="15">
      <c r="A52" s="13" t="str">
        <f>"470100000000"</f>
        <v>470100000000</v>
      </c>
      <c r="B52" s="13" t="s">
        <v>169</v>
      </c>
      <c r="C52" s="13" t="s">
        <v>170</v>
      </c>
      <c r="D52" s="13" t="str">
        <f t="shared" si="1"/>
        <v>12/31</v>
      </c>
      <c r="E52" s="14">
        <v>1419369</v>
      </c>
      <c r="F52" s="15">
        <v>0</v>
      </c>
      <c r="G52" s="15">
        <v>912.2</v>
      </c>
      <c r="H52" s="16">
        <v>285772246755</v>
      </c>
      <c r="I52" s="16">
        <v>1103196971</v>
      </c>
      <c r="J52" s="17" t="s">
        <v>76</v>
      </c>
      <c r="K52" s="16">
        <v>523634265</v>
      </c>
      <c r="L52" s="16">
        <v>33240690</v>
      </c>
      <c r="M52" s="16">
        <v>1177508371</v>
      </c>
      <c r="N52" s="16">
        <v>7938454</v>
      </c>
      <c r="O52" s="16">
        <v>247946364</v>
      </c>
      <c r="P52" s="16">
        <v>6869912</v>
      </c>
      <c r="Q52" s="16">
        <v>31069750</v>
      </c>
      <c r="R52" s="16">
        <v>48706838</v>
      </c>
      <c r="S52" s="18">
        <v>2076914644</v>
      </c>
      <c r="T52" s="16">
        <v>302141596</v>
      </c>
      <c r="U52" s="16">
        <v>216447447</v>
      </c>
      <c r="V52" s="18">
        <v>2595503687</v>
      </c>
      <c r="W52" s="16">
        <v>157027000</v>
      </c>
      <c r="X52" s="16">
        <v>532678658</v>
      </c>
      <c r="Y52" s="18">
        <v>3285209345</v>
      </c>
      <c r="Z52" s="16">
        <v>328615654</v>
      </c>
      <c r="AA52" s="16">
        <v>215291362</v>
      </c>
      <c r="AB52" s="16">
        <v>626092773</v>
      </c>
      <c r="AC52" s="16">
        <v>228749236</v>
      </c>
      <c r="AD52" s="16">
        <v>142353082</v>
      </c>
      <c r="AE52" s="16">
        <v>523272480</v>
      </c>
      <c r="AF52" s="16">
        <v>11907370</v>
      </c>
      <c r="AG52" s="16">
        <v>38061079</v>
      </c>
      <c r="AH52" s="16">
        <v>30061575</v>
      </c>
      <c r="AI52" s="16">
        <v>1915589</v>
      </c>
      <c r="AJ52" s="16">
        <v>72287431</v>
      </c>
      <c r="AK52" s="16">
        <v>468939722</v>
      </c>
      <c r="AL52" s="16">
        <v>166129166</v>
      </c>
      <c r="AM52" s="18">
        <v>2853676518</v>
      </c>
      <c r="AN52" s="16">
        <v>510838192</v>
      </c>
      <c r="AO52" s="18">
        <v>3364514710</v>
      </c>
    </row>
    <row r="53" spans="1:41" ht="15">
      <c r="A53" s="13" t="str">
        <f>"480100000000"</f>
        <v>480100000000</v>
      </c>
      <c r="B53" s="13" t="s">
        <v>171</v>
      </c>
      <c r="C53" s="13" t="s">
        <v>172</v>
      </c>
      <c r="D53" s="13" t="str">
        <f t="shared" si="1"/>
        <v>12/31</v>
      </c>
      <c r="E53" s="14">
        <v>73966</v>
      </c>
      <c r="F53" s="15">
        <v>0</v>
      </c>
      <c r="G53" s="15">
        <v>969.7</v>
      </c>
      <c r="H53" s="16">
        <v>7792890057</v>
      </c>
      <c r="I53" s="16">
        <v>79806982</v>
      </c>
      <c r="J53" s="17" t="s">
        <v>76</v>
      </c>
      <c r="K53" s="16">
        <v>41748061</v>
      </c>
      <c r="L53" s="16">
        <v>5366992</v>
      </c>
      <c r="M53" s="16">
        <v>36033797</v>
      </c>
      <c r="N53" s="16">
        <v>2897401</v>
      </c>
      <c r="O53" s="16">
        <v>38887172</v>
      </c>
      <c r="P53" s="16">
        <v>7442750</v>
      </c>
      <c r="Q53" s="16">
        <v>2847359</v>
      </c>
      <c r="R53" s="16">
        <v>6188805</v>
      </c>
      <c r="S53" s="18">
        <v>141412338</v>
      </c>
      <c r="T53" s="16">
        <v>21753982</v>
      </c>
      <c r="U53" s="16">
        <v>19120047</v>
      </c>
      <c r="V53" s="18">
        <v>182286367</v>
      </c>
      <c r="W53" s="16">
        <v>16127000</v>
      </c>
      <c r="X53" s="16">
        <v>29225739</v>
      </c>
      <c r="Y53" s="18">
        <v>227639106</v>
      </c>
      <c r="Z53" s="16">
        <v>21717445</v>
      </c>
      <c r="AA53" s="16">
        <v>5125716</v>
      </c>
      <c r="AB53" s="16">
        <v>16355921</v>
      </c>
      <c r="AC53" s="16">
        <v>30166886</v>
      </c>
      <c r="AD53" s="16">
        <v>22153266</v>
      </c>
      <c r="AE53" s="16">
        <v>45571945</v>
      </c>
      <c r="AF53" s="16">
        <v>1148418</v>
      </c>
      <c r="AG53" s="16">
        <v>2480067</v>
      </c>
      <c r="AH53" s="16">
        <v>974351</v>
      </c>
      <c r="AI53" s="16">
        <v>0</v>
      </c>
      <c r="AJ53" s="16">
        <v>7085314</v>
      </c>
      <c r="AK53" s="16">
        <v>28644839</v>
      </c>
      <c r="AL53" s="16">
        <v>7925511</v>
      </c>
      <c r="AM53" s="18">
        <v>189349679</v>
      </c>
      <c r="AN53" s="16">
        <v>29225739</v>
      </c>
      <c r="AO53" s="18">
        <v>218575418</v>
      </c>
    </row>
    <row r="54" spans="1:41" ht="15">
      <c r="A54" s="13" t="str">
        <f>"490100000000"</f>
        <v>490100000000</v>
      </c>
      <c r="B54" s="13" t="s">
        <v>173</v>
      </c>
      <c r="C54" s="13" t="s">
        <v>174</v>
      </c>
      <c r="D54" s="13" t="str">
        <f t="shared" si="1"/>
        <v>12/31</v>
      </c>
      <c r="E54" s="14">
        <v>51784</v>
      </c>
      <c r="F54" s="15">
        <v>0</v>
      </c>
      <c r="G54" s="15">
        <v>518.7</v>
      </c>
      <c r="H54" s="16">
        <v>2099115713</v>
      </c>
      <c r="I54" s="16">
        <v>5000000</v>
      </c>
      <c r="J54" s="17" t="s">
        <v>76</v>
      </c>
      <c r="K54" s="16">
        <v>18283014</v>
      </c>
      <c r="L54" s="16">
        <v>1114680</v>
      </c>
      <c r="M54" s="16">
        <v>16436551</v>
      </c>
      <c r="N54" s="16">
        <v>186741</v>
      </c>
      <c r="O54" s="16">
        <v>7138541</v>
      </c>
      <c r="P54" s="16">
        <v>3415017</v>
      </c>
      <c r="Q54" s="16">
        <v>1296775</v>
      </c>
      <c r="R54" s="16">
        <v>1722507</v>
      </c>
      <c r="S54" s="18">
        <v>49593826</v>
      </c>
      <c r="T54" s="16">
        <v>11212079</v>
      </c>
      <c r="U54" s="16">
        <v>8311126</v>
      </c>
      <c r="V54" s="18">
        <v>69117031</v>
      </c>
      <c r="W54" s="16">
        <v>0</v>
      </c>
      <c r="X54" s="16">
        <v>2456579</v>
      </c>
      <c r="Y54" s="18">
        <v>71573610</v>
      </c>
      <c r="Z54" s="16">
        <v>13705581</v>
      </c>
      <c r="AA54" s="16">
        <v>4214424</v>
      </c>
      <c r="AB54" s="16">
        <v>6324521</v>
      </c>
      <c r="AC54" s="16">
        <v>7116244</v>
      </c>
      <c r="AD54" s="16">
        <v>8396786</v>
      </c>
      <c r="AE54" s="16">
        <v>19715526</v>
      </c>
      <c r="AF54" s="16">
        <v>469356</v>
      </c>
      <c r="AG54" s="16">
        <v>213416</v>
      </c>
      <c r="AH54" s="16">
        <v>522419</v>
      </c>
      <c r="AI54" s="16">
        <v>0</v>
      </c>
      <c r="AJ54" s="16">
        <v>1123277</v>
      </c>
      <c r="AK54" s="16">
        <v>8762301</v>
      </c>
      <c r="AL54" s="16">
        <v>880588</v>
      </c>
      <c r="AM54" s="18">
        <v>71444438</v>
      </c>
      <c r="AN54" s="16">
        <v>2456579</v>
      </c>
      <c r="AO54" s="18">
        <v>73901017</v>
      </c>
    </row>
    <row r="55" spans="1:41" ht="15">
      <c r="A55" s="13" t="str">
        <f>"500100000000"</f>
        <v>500100000000</v>
      </c>
      <c r="B55" s="13" t="s">
        <v>175</v>
      </c>
      <c r="C55" s="13" t="s">
        <v>176</v>
      </c>
      <c r="D55" s="13" t="str">
        <f t="shared" si="1"/>
        <v>12/31</v>
      </c>
      <c r="E55" s="14">
        <v>96501</v>
      </c>
      <c r="F55" s="15">
        <v>0</v>
      </c>
      <c r="G55" s="15">
        <v>476.1</v>
      </c>
      <c r="H55" s="16">
        <v>5717336337</v>
      </c>
      <c r="I55" s="16">
        <v>63077516</v>
      </c>
      <c r="J55" s="17" t="s">
        <v>76</v>
      </c>
      <c r="K55" s="16">
        <v>32307526</v>
      </c>
      <c r="L55" s="16">
        <v>1625851</v>
      </c>
      <c r="M55" s="16">
        <v>44625579</v>
      </c>
      <c r="N55" s="16">
        <v>351638</v>
      </c>
      <c r="O55" s="16">
        <v>17535846</v>
      </c>
      <c r="P55" s="16">
        <v>1330493</v>
      </c>
      <c r="Q55" s="16">
        <v>5019783</v>
      </c>
      <c r="R55" s="16">
        <v>5234400</v>
      </c>
      <c r="S55" s="18">
        <v>108031116</v>
      </c>
      <c r="T55" s="16">
        <v>26025255</v>
      </c>
      <c r="U55" s="16">
        <v>21606172</v>
      </c>
      <c r="V55" s="18">
        <v>155662543</v>
      </c>
      <c r="W55" s="16">
        <v>0</v>
      </c>
      <c r="X55" s="16">
        <v>14763886</v>
      </c>
      <c r="Y55" s="18">
        <v>170426429</v>
      </c>
      <c r="Z55" s="16">
        <v>24370549</v>
      </c>
      <c r="AA55" s="16">
        <v>12759337</v>
      </c>
      <c r="AB55" s="16">
        <v>23158607</v>
      </c>
      <c r="AC55" s="16">
        <v>14084469</v>
      </c>
      <c r="AD55" s="16">
        <v>25086561</v>
      </c>
      <c r="AE55" s="16">
        <v>40072642</v>
      </c>
      <c r="AF55" s="16">
        <v>2831625</v>
      </c>
      <c r="AG55" s="16">
        <v>4553095</v>
      </c>
      <c r="AH55" s="16">
        <v>2000369</v>
      </c>
      <c r="AI55" s="16">
        <v>0</v>
      </c>
      <c r="AJ55" s="16">
        <v>4305979</v>
      </c>
      <c r="AK55" s="16">
        <v>13879622</v>
      </c>
      <c r="AL55" s="16">
        <v>8532568</v>
      </c>
      <c r="AM55" s="18">
        <v>175635423</v>
      </c>
      <c r="AN55" s="16">
        <v>14763885</v>
      </c>
      <c r="AO55" s="18">
        <v>190399308</v>
      </c>
    </row>
    <row r="56" spans="1:41" ht="15">
      <c r="A56" s="13" t="str">
        <f>"510100000000"</f>
        <v>510100000000</v>
      </c>
      <c r="B56" s="13" t="s">
        <v>177</v>
      </c>
      <c r="C56" s="13" t="s">
        <v>178</v>
      </c>
      <c r="D56" s="13" t="str">
        <f t="shared" si="1"/>
        <v>12/31</v>
      </c>
      <c r="E56" s="14">
        <v>177749</v>
      </c>
      <c r="F56" s="15">
        <v>0</v>
      </c>
      <c r="G56" s="19">
        <v>1126.5</v>
      </c>
      <c r="H56" s="16">
        <v>18703382483</v>
      </c>
      <c r="I56" s="16">
        <v>162886416</v>
      </c>
      <c r="J56" s="17" t="s">
        <v>76</v>
      </c>
      <c r="K56" s="16">
        <v>67523671</v>
      </c>
      <c r="L56" s="16">
        <v>3497344</v>
      </c>
      <c r="M56" s="16">
        <v>96664269</v>
      </c>
      <c r="N56" s="16">
        <v>1241377</v>
      </c>
      <c r="O56" s="16">
        <v>41796824</v>
      </c>
      <c r="P56" s="16">
        <v>9639944</v>
      </c>
      <c r="Q56" s="16">
        <v>5858002</v>
      </c>
      <c r="R56" s="16">
        <v>14087312</v>
      </c>
      <c r="S56" s="18">
        <v>240308743</v>
      </c>
      <c r="T56" s="16">
        <v>42981871</v>
      </c>
      <c r="U56" s="16">
        <v>32280439</v>
      </c>
      <c r="V56" s="18">
        <v>315571053</v>
      </c>
      <c r="W56" s="16">
        <v>4478279</v>
      </c>
      <c r="X56" s="16">
        <v>15053193</v>
      </c>
      <c r="Y56" s="18">
        <v>335102525</v>
      </c>
      <c r="Z56" s="16">
        <v>48142939</v>
      </c>
      <c r="AA56" s="16">
        <v>10562077</v>
      </c>
      <c r="AB56" s="16">
        <v>23991544</v>
      </c>
      <c r="AC56" s="16">
        <v>22600891</v>
      </c>
      <c r="AD56" s="16">
        <v>22994574</v>
      </c>
      <c r="AE56" s="16">
        <v>112792783</v>
      </c>
      <c r="AF56" s="16">
        <v>940949</v>
      </c>
      <c r="AG56" s="16">
        <v>914196</v>
      </c>
      <c r="AH56" s="16">
        <v>3267199</v>
      </c>
      <c r="AI56" s="16">
        <v>0</v>
      </c>
      <c r="AJ56" s="16">
        <v>2651325</v>
      </c>
      <c r="AK56" s="16">
        <v>49926208</v>
      </c>
      <c r="AL56" s="16">
        <v>12414433</v>
      </c>
      <c r="AM56" s="18">
        <v>311199118</v>
      </c>
      <c r="AN56" s="16">
        <v>15053193</v>
      </c>
      <c r="AO56" s="18">
        <v>326252311</v>
      </c>
    </row>
    <row r="57" spans="1:41" ht="15">
      <c r="A57" s="13" t="str">
        <f>"520100000000"</f>
        <v>520100000000</v>
      </c>
      <c r="B57" s="13" t="s">
        <v>179</v>
      </c>
      <c r="C57" s="13" t="s">
        <v>180</v>
      </c>
      <c r="D57" s="13" t="str">
        <f t="shared" si="1"/>
        <v>12/31</v>
      </c>
      <c r="E57" s="14">
        <v>63303</v>
      </c>
      <c r="F57" s="15">
        <v>0</v>
      </c>
      <c r="G57" s="15">
        <v>869.3</v>
      </c>
      <c r="H57" s="16">
        <v>9241999805</v>
      </c>
      <c r="I57" s="16">
        <v>30465645</v>
      </c>
      <c r="J57" s="17" t="s">
        <v>76</v>
      </c>
      <c r="K57" s="16">
        <v>27946319</v>
      </c>
      <c r="L57" s="16">
        <v>1732285</v>
      </c>
      <c r="M57" s="16">
        <v>53002909</v>
      </c>
      <c r="N57" s="16">
        <v>310064</v>
      </c>
      <c r="O57" s="16">
        <v>17352332</v>
      </c>
      <c r="P57" s="16">
        <v>2540492</v>
      </c>
      <c r="Q57" s="16">
        <v>1897412</v>
      </c>
      <c r="R57" s="16">
        <v>3810017</v>
      </c>
      <c r="S57" s="18">
        <v>108591830</v>
      </c>
      <c r="T57" s="16">
        <v>16490276</v>
      </c>
      <c r="U57" s="16">
        <v>13085970</v>
      </c>
      <c r="V57" s="18">
        <v>138168076</v>
      </c>
      <c r="W57" s="16">
        <v>2526750</v>
      </c>
      <c r="X57" s="16">
        <v>4851569</v>
      </c>
      <c r="Y57" s="18">
        <v>145546395</v>
      </c>
      <c r="Z57" s="16">
        <v>35384760</v>
      </c>
      <c r="AA57" s="16">
        <v>1957548</v>
      </c>
      <c r="AB57" s="16">
        <v>14641200</v>
      </c>
      <c r="AC57" s="16">
        <v>20207661</v>
      </c>
      <c r="AD57" s="16">
        <v>11752923</v>
      </c>
      <c r="AE57" s="16">
        <v>29714605</v>
      </c>
      <c r="AF57" s="16">
        <v>4571487</v>
      </c>
      <c r="AG57" s="16">
        <v>1379406</v>
      </c>
      <c r="AH57" s="16">
        <v>2999532</v>
      </c>
      <c r="AI57" s="16">
        <v>0</v>
      </c>
      <c r="AJ57" s="16">
        <v>3991909</v>
      </c>
      <c r="AK57" s="16">
        <v>13836058</v>
      </c>
      <c r="AL57" s="16">
        <v>2811267</v>
      </c>
      <c r="AM57" s="18">
        <v>143248356</v>
      </c>
      <c r="AN57" s="16">
        <v>4851569</v>
      </c>
      <c r="AO57" s="18">
        <v>148099925</v>
      </c>
    </row>
    <row r="58" spans="1:41" ht="15">
      <c r="A58" s="13" t="str">
        <f>"530100000000"</f>
        <v>530100000000</v>
      </c>
      <c r="B58" s="13" t="s">
        <v>181</v>
      </c>
      <c r="C58" s="13" t="s">
        <v>182</v>
      </c>
      <c r="D58" s="13" t="str">
        <f t="shared" si="1"/>
        <v>12/31</v>
      </c>
      <c r="E58" s="14">
        <v>61042</v>
      </c>
      <c r="F58" s="15">
        <v>0</v>
      </c>
      <c r="G58" s="15">
        <v>835.4</v>
      </c>
      <c r="H58" s="16">
        <v>3598626900</v>
      </c>
      <c r="I58" s="16">
        <v>12808000</v>
      </c>
      <c r="J58" s="17" t="s">
        <v>76</v>
      </c>
      <c r="K58" s="16">
        <v>24712993</v>
      </c>
      <c r="L58" s="16">
        <v>1622342</v>
      </c>
      <c r="M58" s="16">
        <v>17088320</v>
      </c>
      <c r="N58" s="16">
        <v>898056</v>
      </c>
      <c r="O58" s="16">
        <v>20035809</v>
      </c>
      <c r="P58" s="16">
        <v>12600441</v>
      </c>
      <c r="Q58" s="16">
        <v>2331034</v>
      </c>
      <c r="R58" s="16">
        <v>6609776</v>
      </c>
      <c r="S58" s="18">
        <v>85898771</v>
      </c>
      <c r="T58" s="16">
        <v>16724773</v>
      </c>
      <c r="U58" s="16">
        <v>12209895</v>
      </c>
      <c r="V58" s="18">
        <v>114833439</v>
      </c>
      <c r="W58" s="16">
        <v>250000</v>
      </c>
      <c r="X58" s="16">
        <v>10769880</v>
      </c>
      <c r="Y58" s="18">
        <v>125853319</v>
      </c>
      <c r="Z58" s="16">
        <v>12508811</v>
      </c>
      <c r="AA58" s="16">
        <v>5207853</v>
      </c>
      <c r="AB58" s="16">
        <v>9771540</v>
      </c>
      <c r="AC58" s="16">
        <v>8259901</v>
      </c>
      <c r="AD58" s="16">
        <v>16685466</v>
      </c>
      <c r="AE58" s="16">
        <v>34354192</v>
      </c>
      <c r="AF58" s="16">
        <v>134816</v>
      </c>
      <c r="AG58" s="16">
        <v>408372</v>
      </c>
      <c r="AH58" s="16">
        <v>2061636</v>
      </c>
      <c r="AI58" s="16">
        <v>41900</v>
      </c>
      <c r="AJ58" s="16">
        <v>4894646</v>
      </c>
      <c r="AK58" s="16">
        <v>21029986</v>
      </c>
      <c r="AL58" s="16">
        <v>2433267</v>
      </c>
      <c r="AM58" s="18">
        <v>117792387</v>
      </c>
      <c r="AN58" s="16">
        <v>10769880</v>
      </c>
      <c r="AO58" s="18">
        <v>128562267</v>
      </c>
    </row>
    <row r="59" spans="1:41" ht="15">
      <c r="A59" s="13" t="str">
        <f>"540100000000"</f>
        <v>540100000000</v>
      </c>
      <c r="B59" s="13" t="s">
        <v>183</v>
      </c>
      <c r="C59" s="13" t="s">
        <v>184</v>
      </c>
      <c r="D59" s="13" t="str">
        <f t="shared" si="1"/>
        <v>12/31</v>
      </c>
      <c r="E59" s="14">
        <v>93765</v>
      </c>
      <c r="F59" s="15">
        <v>0</v>
      </c>
      <c r="G59" s="15">
        <v>604.2</v>
      </c>
      <c r="H59" s="16">
        <v>4073203385</v>
      </c>
      <c r="I59" s="16">
        <v>27865000</v>
      </c>
      <c r="J59" s="17" t="s">
        <v>76</v>
      </c>
      <c r="K59" s="16">
        <v>36733060</v>
      </c>
      <c r="L59" s="16">
        <v>4803981</v>
      </c>
      <c r="M59" s="16">
        <v>35730484</v>
      </c>
      <c r="N59" s="16">
        <v>1115579</v>
      </c>
      <c r="O59" s="16">
        <v>28091758</v>
      </c>
      <c r="P59" s="16">
        <v>3885682</v>
      </c>
      <c r="Q59" s="16">
        <v>4268092</v>
      </c>
      <c r="R59" s="16">
        <v>10270192</v>
      </c>
      <c r="S59" s="18">
        <v>124898828</v>
      </c>
      <c r="T59" s="16">
        <v>21601064</v>
      </c>
      <c r="U59" s="16">
        <v>11823234</v>
      </c>
      <c r="V59" s="18">
        <v>158323126</v>
      </c>
      <c r="W59" s="16">
        <v>0</v>
      </c>
      <c r="X59" s="16">
        <v>11686019</v>
      </c>
      <c r="Y59" s="18">
        <v>170009145</v>
      </c>
      <c r="Z59" s="16">
        <v>24181536</v>
      </c>
      <c r="AA59" s="16">
        <v>11617052</v>
      </c>
      <c r="AB59" s="16">
        <v>13984334</v>
      </c>
      <c r="AC59" s="16">
        <v>21531049</v>
      </c>
      <c r="AD59" s="16">
        <v>9754615</v>
      </c>
      <c r="AE59" s="16">
        <v>33842100</v>
      </c>
      <c r="AF59" s="16">
        <v>366228</v>
      </c>
      <c r="AG59" s="16">
        <v>756042</v>
      </c>
      <c r="AH59" s="16">
        <v>2459916</v>
      </c>
      <c r="AI59" s="16">
        <v>0</v>
      </c>
      <c r="AJ59" s="16">
        <v>969371</v>
      </c>
      <c r="AK59" s="16">
        <v>21913781</v>
      </c>
      <c r="AL59" s="16">
        <v>1115469</v>
      </c>
      <c r="AM59" s="18">
        <v>142491493</v>
      </c>
      <c r="AN59" s="16">
        <v>11686019</v>
      </c>
      <c r="AO59" s="18">
        <v>154177512</v>
      </c>
    </row>
    <row r="60" spans="1:41" ht="15">
      <c r="A60" s="13" t="str">
        <f>"550100000000"</f>
        <v>550100000000</v>
      </c>
      <c r="B60" s="13" t="s">
        <v>185</v>
      </c>
      <c r="C60" s="13" t="s">
        <v>186</v>
      </c>
      <c r="D60" s="13" t="str">
        <f t="shared" si="1"/>
        <v>12/31</v>
      </c>
      <c r="E60" s="14">
        <v>923459</v>
      </c>
      <c r="F60" s="15">
        <v>0</v>
      </c>
      <c r="G60" s="15">
        <v>432.8</v>
      </c>
      <c r="H60" s="16">
        <v>177125492731</v>
      </c>
      <c r="I60" s="16">
        <v>924158182</v>
      </c>
      <c r="J60" s="17" t="s">
        <v>76</v>
      </c>
      <c r="K60" s="16">
        <v>645663269</v>
      </c>
      <c r="L60" s="16">
        <v>8353547</v>
      </c>
      <c r="M60" s="16">
        <v>488527031</v>
      </c>
      <c r="N60" s="16">
        <v>3298</v>
      </c>
      <c r="O60" s="16">
        <v>363649554</v>
      </c>
      <c r="P60" s="16">
        <v>19678680</v>
      </c>
      <c r="Q60" s="16">
        <v>31739210</v>
      </c>
      <c r="R60" s="16">
        <v>170174268</v>
      </c>
      <c r="S60" s="18">
        <v>1727788857</v>
      </c>
      <c r="T60" s="16">
        <v>325775364</v>
      </c>
      <c r="U60" s="16">
        <v>204070322</v>
      </c>
      <c r="V60" s="18">
        <v>2257634543</v>
      </c>
      <c r="W60" s="16">
        <v>128690000</v>
      </c>
      <c r="X60" s="16">
        <v>103316426</v>
      </c>
      <c r="Y60" s="18">
        <v>2489640969</v>
      </c>
      <c r="Z60" s="16">
        <v>439908421</v>
      </c>
      <c r="AA60" s="16">
        <v>146137551</v>
      </c>
      <c r="AB60" s="16">
        <v>216356527</v>
      </c>
      <c r="AC60" s="16">
        <v>134690572</v>
      </c>
      <c r="AD60" s="16">
        <v>164499801</v>
      </c>
      <c r="AE60" s="16">
        <v>603898522</v>
      </c>
      <c r="AF60" s="16">
        <v>10352997</v>
      </c>
      <c r="AG60" s="16">
        <v>70895293</v>
      </c>
      <c r="AH60" s="16">
        <v>14263976</v>
      </c>
      <c r="AI60" s="16">
        <v>15625648</v>
      </c>
      <c r="AJ60" s="16">
        <v>146202077</v>
      </c>
      <c r="AK60" s="16">
        <v>271781978</v>
      </c>
      <c r="AL60" s="16">
        <v>124104421</v>
      </c>
      <c r="AM60" s="18">
        <v>2358717784</v>
      </c>
      <c r="AN60" s="16">
        <v>101349824</v>
      </c>
      <c r="AO60" s="18">
        <v>2460067608</v>
      </c>
    </row>
    <row r="61" spans="1:41" ht="15">
      <c r="A61" s="13" t="str">
        <f>"560100000000"</f>
        <v>560100000000</v>
      </c>
      <c r="B61" s="13" t="s">
        <v>187</v>
      </c>
      <c r="C61" s="13" t="s">
        <v>188</v>
      </c>
      <c r="D61" s="13" t="str">
        <f t="shared" si="1"/>
        <v>12/31</v>
      </c>
      <c r="E61" s="14">
        <v>43424</v>
      </c>
      <c r="F61" s="15">
        <v>0</v>
      </c>
      <c r="G61" s="15">
        <v>592.9</v>
      </c>
      <c r="H61" s="16">
        <v>1746603745</v>
      </c>
      <c r="I61" s="16">
        <v>7599686</v>
      </c>
      <c r="J61" s="17" t="s">
        <v>76</v>
      </c>
      <c r="K61" s="16">
        <v>11133036</v>
      </c>
      <c r="L61" s="16">
        <v>721106</v>
      </c>
      <c r="M61" s="16">
        <v>14464850</v>
      </c>
      <c r="N61" s="16">
        <v>95433</v>
      </c>
      <c r="O61" s="16">
        <v>45565486</v>
      </c>
      <c r="P61" s="16">
        <v>1964657</v>
      </c>
      <c r="Q61" s="16">
        <v>1539140</v>
      </c>
      <c r="R61" s="16">
        <v>3898081</v>
      </c>
      <c r="S61" s="18">
        <v>79381788</v>
      </c>
      <c r="T61" s="16">
        <v>9916386</v>
      </c>
      <c r="U61" s="16">
        <v>9000314</v>
      </c>
      <c r="V61" s="18">
        <v>98298489</v>
      </c>
      <c r="W61" s="16">
        <v>150000</v>
      </c>
      <c r="X61" s="16">
        <v>8291276</v>
      </c>
      <c r="Y61" s="18">
        <v>106739765</v>
      </c>
      <c r="Z61" s="16">
        <v>8080630</v>
      </c>
      <c r="AA61" s="16">
        <v>2727232</v>
      </c>
      <c r="AB61" s="16">
        <v>6574604</v>
      </c>
      <c r="AC61" s="16">
        <v>40016617</v>
      </c>
      <c r="AD61" s="16">
        <v>9833307</v>
      </c>
      <c r="AE61" s="16">
        <v>13551087</v>
      </c>
      <c r="AF61" s="16">
        <v>901355</v>
      </c>
      <c r="AG61" s="16">
        <v>392070</v>
      </c>
      <c r="AH61" s="16">
        <v>1844215</v>
      </c>
      <c r="AI61" s="16">
        <v>0</v>
      </c>
      <c r="AJ61" s="16">
        <v>1151027</v>
      </c>
      <c r="AK61" s="16">
        <v>11693951</v>
      </c>
      <c r="AL61" s="16">
        <v>529270</v>
      </c>
      <c r="AM61" s="18">
        <v>97295364</v>
      </c>
      <c r="AN61" s="16">
        <v>8291275</v>
      </c>
      <c r="AO61" s="18">
        <v>105586639</v>
      </c>
    </row>
    <row r="62" spans="1:41" ht="15">
      <c r="A62" s="13" t="str">
        <f>"570100000000"</f>
        <v>570100000000</v>
      </c>
      <c r="B62" s="13" t="s">
        <v>189</v>
      </c>
      <c r="C62" s="13" t="s">
        <v>190</v>
      </c>
      <c r="D62" s="13" t="str">
        <f t="shared" si="1"/>
        <v>12/31</v>
      </c>
      <c r="E62" s="14">
        <v>24621</v>
      </c>
      <c r="F62" s="15">
        <v>0</v>
      </c>
      <c r="G62" s="15">
        <v>338.2</v>
      </c>
      <c r="H62" s="16">
        <v>1684599388</v>
      </c>
      <c r="I62" s="16">
        <v>17675000</v>
      </c>
      <c r="J62" s="17" t="s">
        <v>76</v>
      </c>
      <c r="K62" s="16">
        <v>11793280</v>
      </c>
      <c r="L62" s="16">
        <v>855751</v>
      </c>
      <c r="M62" s="16">
        <v>9355554</v>
      </c>
      <c r="N62" s="16">
        <v>95957</v>
      </c>
      <c r="O62" s="16">
        <v>2890401</v>
      </c>
      <c r="P62" s="16">
        <v>612019</v>
      </c>
      <c r="Q62" s="16">
        <v>1127821</v>
      </c>
      <c r="R62" s="16">
        <v>188348</v>
      </c>
      <c r="S62" s="18">
        <v>26919131</v>
      </c>
      <c r="T62" s="16">
        <v>7967969</v>
      </c>
      <c r="U62" s="16">
        <v>5042137</v>
      </c>
      <c r="V62" s="18">
        <v>39929237</v>
      </c>
      <c r="W62" s="16">
        <v>0</v>
      </c>
      <c r="X62" s="16">
        <v>519383</v>
      </c>
      <c r="Y62" s="18">
        <v>40448620</v>
      </c>
      <c r="Z62" s="16">
        <v>3452882</v>
      </c>
      <c r="AA62" s="16">
        <v>2170400</v>
      </c>
      <c r="AB62" s="16">
        <v>6337853</v>
      </c>
      <c r="AC62" s="16">
        <v>4338897</v>
      </c>
      <c r="AD62" s="16">
        <v>5839174</v>
      </c>
      <c r="AE62" s="16">
        <v>9339210</v>
      </c>
      <c r="AF62" s="16">
        <v>532342</v>
      </c>
      <c r="AG62" s="16">
        <v>147458</v>
      </c>
      <c r="AH62" s="16">
        <v>510766</v>
      </c>
      <c r="AI62" s="16">
        <v>0</v>
      </c>
      <c r="AJ62" s="16">
        <v>98121</v>
      </c>
      <c r="AK62" s="16">
        <v>4356096</v>
      </c>
      <c r="AL62" s="16">
        <v>919213</v>
      </c>
      <c r="AM62" s="18">
        <v>38042412</v>
      </c>
      <c r="AN62" s="16">
        <v>519383</v>
      </c>
      <c r="AO62" s="18">
        <v>38561795</v>
      </c>
    </row>
    <row r="63" spans="1:41" ht="15">
      <c r="A63" s="20" t="s">
        <v>191</v>
      </c>
      <c r="B63" s="21"/>
      <c r="C63" s="21"/>
      <c r="D63" s="21"/>
      <c r="E63" s="22">
        <v>10968179</v>
      </c>
      <c r="F63" s="23">
        <v>0</v>
      </c>
      <c r="G63" s="24">
        <v>46910.2</v>
      </c>
      <c r="H63" s="18">
        <v>1177056954414</v>
      </c>
      <c r="I63" s="18">
        <v>9548314739</v>
      </c>
      <c r="J63" s="21"/>
      <c r="K63" s="18">
        <v>4363706596</v>
      </c>
      <c r="L63" s="18">
        <v>249401967</v>
      </c>
      <c r="M63" s="18">
        <v>6816276729</v>
      </c>
      <c r="N63" s="18">
        <v>88732542</v>
      </c>
      <c r="O63" s="18">
        <v>2348163244</v>
      </c>
      <c r="P63" s="18">
        <v>434203491</v>
      </c>
      <c r="Q63" s="18">
        <v>374707030</v>
      </c>
      <c r="R63" s="18">
        <v>1286925304</v>
      </c>
      <c r="S63" s="18">
        <v>15962116904</v>
      </c>
      <c r="T63" s="18">
        <v>2808762556</v>
      </c>
      <c r="U63" s="18">
        <v>1976245347</v>
      </c>
      <c r="V63" s="18">
        <v>20747124807</v>
      </c>
      <c r="W63" s="18">
        <v>732408435</v>
      </c>
      <c r="X63" s="18">
        <v>2442802494</v>
      </c>
      <c r="Y63" s="18">
        <v>23922335736</v>
      </c>
      <c r="Z63" s="18">
        <v>3863943956</v>
      </c>
      <c r="AA63" s="18">
        <v>1020528155</v>
      </c>
      <c r="AB63" s="18">
        <v>2743708274</v>
      </c>
      <c r="AC63" s="18">
        <v>1908696589</v>
      </c>
      <c r="AD63" s="18">
        <v>1420291900</v>
      </c>
      <c r="AE63" s="18">
        <v>5281768222</v>
      </c>
      <c r="AF63" s="18">
        <v>153248657</v>
      </c>
      <c r="AG63" s="18">
        <v>287400140</v>
      </c>
      <c r="AH63" s="18">
        <v>320039167</v>
      </c>
      <c r="AI63" s="18">
        <v>93360952</v>
      </c>
      <c r="AJ63" s="18">
        <v>763338625</v>
      </c>
      <c r="AK63" s="18">
        <v>2708636277</v>
      </c>
      <c r="AL63" s="18">
        <v>1076187381</v>
      </c>
      <c r="AM63" s="18">
        <v>21641148295</v>
      </c>
      <c r="AN63" s="18">
        <v>2436554640</v>
      </c>
      <c r="AO63" s="18">
        <v>24077702935</v>
      </c>
    </row>
    <row r="64" spans="1:41" ht="15">
      <c r="A64" s="20" t="s">
        <v>192</v>
      </c>
      <c r="B64" s="21"/>
      <c r="C64" s="21"/>
      <c r="D64" s="21"/>
      <c r="E64" s="22">
        <v>10968179</v>
      </c>
      <c r="F64" s="23">
        <v>0</v>
      </c>
      <c r="G64" s="24">
        <v>46910.2</v>
      </c>
      <c r="H64" s="18">
        <v>1177056954414</v>
      </c>
      <c r="I64" s="18">
        <v>9548314739</v>
      </c>
      <c r="J64" s="21"/>
      <c r="K64" s="18">
        <v>4363706596</v>
      </c>
      <c r="L64" s="18">
        <v>249401967</v>
      </c>
      <c r="M64" s="18">
        <v>6816276729</v>
      </c>
      <c r="N64" s="18">
        <v>88732542</v>
      </c>
      <c r="O64" s="18">
        <v>2348163244</v>
      </c>
      <c r="P64" s="18">
        <v>434203491</v>
      </c>
      <c r="Q64" s="18">
        <v>374707030</v>
      </c>
      <c r="R64" s="18">
        <v>1286925304</v>
      </c>
      <c r="S64" s="18">
        <v>15962116904</v>
      </c>
      <c r="T64" s="18">
        <v>2808762556</v>
      </c>
      <c r="U64" s="18">
        <v>1976245347</v>
      </c>
      <c r="V64" s="18">
        <v>20747124807</v>
      </c>
      <c r="W64" s="18">
        <v>732408435</v>
      </c>
      <c r="X64" s="18">
        <v>2442802494</v>
      </c>
      <c r="Y64" s="18">
        <v>23922335736</v>
      </c>
      <c r="Z64" s="18">
        <v>3863943956</v>
      </c>
      <c r="AA64" s="18">
        <v>1020528155</v>
      </c>
      <c r="AB64" s="18">
        <v>2743708274</v>
      </c>
      <c r="AC64" s="18">
        <v>1908696589</v>
      </c>
      <c r="AD64" s="18">
        <v>1420291900</v>
      </c>
      <c r="AE64" s="18">
        <v>5281768222</v>
      </c>
      <c r="AF64" s="18">
        <v>153248657</v>
      </c>
      <c r="AG64" s="18">
        <v>287400140</v>
      </c>
      <c r="AH64" s="18">
        <v>320039167</v>
      </c>
      <c r="AI64" s="18">
        <v>93360952</v>
      </c>
      <c r="AJ64" s="18">
        <v>763338625</v>
      </c>
      <c r="AK64" s="18">
        <v>2708636277</v>
      </c>
      <c r="AL64" s="18">
        <v>1076187381</v>
      </c>
      <c r="AM64" s="18">
        <v>21641148295</v>
      </c>
      <c r="AN64" s="18">
        <v>2436554640</v>
      </c>
      <c r="AO64" s="18">
        <v>24077702935</v>
      </c>
    </row>
  </sheetData>
  <sheetProtection/>
  <mergeCells count="11">
    <mergeCell ref="AC4:AC5"/>
    <mergeCell ref="B1:E1"/>
    <mergeCell ref="L1:Y1"/>
    <mergeCell ref="K2:Y2"/>
    <mergeCell ref="Z2:AO2"/>
    <mergeCell ref="AD4:AD5"/>
    <mergeCell ref="AI4:AI5"/>
    <mergeCell ref="AJ4:AJ5"/>
    <mergeCell ref="F4:F5"/>
    <mergeCell ref="H4:H5"/>
    <mergeCell ref="AA4:AA5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RPT1032200901050309329-63715H3KdS2L</dc:title>
  <dc:subject/>
  <dc:creator>Oracle Reports</dc:creator>
  <cp:keywords/>
  <dc:description/>
  <cp:lastModifiedBy>Staff</cp:lastModifiedBy>
  <dcterms:created xsi:type="dcterms:W3CDTF">2009-01-05T20:16:33Z</dcterms:created>
  <dcterms:modified xsi:type="dcterms:W3CDTF">2009-09-10T00:27:02Z</dcterms:modified>
  <cp:category/>
  <cp:version/>
  <cp:contentType/>
  <cp:contentStatus/>
</cp:coreProperties>
</file>